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D4E" lockStructure="1"/>
  <bookViews>
    <workbookView xWindow="240" yWindow="390" windowWidth="19440" windowHeight="7755"/>
  </bookViews>
  <sheets>
    <sheet name="Présentation et Mode d'Emploi" sheetId="6" r:id="rId1"/>
    <sheet name="CEN-Impact Financier ACI" sheetId="4" r:id="rId2"/>
    <sheet name="Calcul coûts salariaux" sheetId="5" state="hidden" r:id="rId3"/>
  </sheets>
  <definedNames>
    <definedName name="_xlnm.Print_Area" localSheetId="1">'CEN-Impact Financier ACI'!$A$1:$J$94</definedName>
    <definedName name="_xlnm.Print_Area" localSheetId="0">'Présentation et Mode d''Emploi'!$A$1:$L$47</definedName>
  </definedNames>
  <calcPr calcId="145621"/>
</workbook>
</file>

<file path=xl/calcChain.xml><?xml version="1.0" encoding="utf-8"?>
<calcChain xmlns="http://schemas.openxmlformats.org/spreadsheetml/2006/main">
  <c r="B22" i="4" l="1"/>
  <c r="H38" i="4" l="1"/>
  <c r="H37" i="4"/>
  <c r="H36" i="4"/>
  <c r="H57" i="4" l="1"/>
  <c r="E86" i="4" l="1"/>
  <c r="E87" i="4"/>
  <c r="E88" i="4"/>
  <c r="E89" i="4"/>
  <c r="E90" i="4"/>
  <c r="E85" i="4"/>
  <c r="C33" i="5" l="1"/>
  <c r="B33" i="5"/>
  <c r="B27" i="5"/>
  <c r="D27" i="5" s="1"/>
  <c r="B28" i="5"/>
  <c r="H28" i="5" s="1"/>
  <c r="B26" i="5"/>
  <c r="D26" i="5" s="1"/>
  <c r="B25" i="5"/>
  <c r="D25" i="5" s="1"/>
  <c r="B24" i="5"/>
  <c r="B23" i="5"/>
  <c r="F23" i="5" s="1"/>
  <c r="B22" i="5"/>
  <c r="D22" i="5" s="1"/>
  <c r="B21" i="5"/>
  <c r="F21" i="5" s="1"/>
  <c r="B20" i="5"/>
  <c r="D20" i="5" s="1"/>
  <c r="B19" i="5"/>
  <c r="B18" i="5"/>
  <c r="H18" i="5" s="1"/>
  <c r="B17" i="5"/>
  <c r="D17" i="5" s="1"/>
  <c r="B16" i="5"/>
  <c r="D16" i="5" s="1"/>
  <c r="B15" i="5"/>
  <c r="D15" i="5" s="1"/>
  <c r="B14" i="5"/>
  <c r="H14" i="5" s="1"/>
  <c r="B13" i="5"/>
  <c r="D13" i="5" s="1"/>
  <c r="B12" i="5"/>
  <c r="F12" i="5" s="1"/>
  <c r="B11" i="5"/>
  <c r="D11" i="5" s="1"/>
  <c r="B10" i="5"/>
  <c r="H10" i="5" s="1"/>
  <c r="B9" i="5"/>
  <c r="F9" i="5" s="1"/>
  <c r="B8" i="5"/>
  <c r="H8" i="5" s="1"/>
  <c r="B7" i="5"/>
  <c r="F7" i="5" s="1"/>
  <c r="B6" i="5"/>
  <c r="H6" i="5" s="1"/>
  <c r="B5" i="5"/>
  <c r="H5" i="5" s="1"/>
  <c r="H11" i="5" l="1"/>
  <c r="A90" i="4"/>
  <c r="F90" i="4" s="1"/>
  <c r="A86" i="4"/>
  <c r="F86" i="4" s="1"/>
  <c r="A89" i="4"/>
  <c r="F89" i="4" s="1"/>
  <c r="A85" i="4"/>
  <c r="F85" i="4" s="1"/>
  <c r="A88" i="4"/>
  <c r="F88" i="4" s="1"/>
  <c r="A87" i="4"/>
  <c r="F87" i="4" s="1"/>
  <c r="E75" i="4"/>
  <c r="E76" i="4"/>
  <c r="E73" i="4"/>
  <c r="E77" i="4"/>
  <c r="E74" i="4"/>
  <c r="E78" i="4"/>
  <c r="A74" i="4"/>
  <c r="F74" i="4" s="1"/>
  <c r="A78" i="4"/>
  <c r="F78" i="4" s="1"/>
  <c r="A76" i="4"/>
  <c r="A77" i="4"/>
  <c r="F77" i="4" s="1"/>
  <c r="A75" i="4"/>
  <c r="A73" i="4"/>
  <c r="H22" i="5"/>
  <c r="F6" i="5"/>
  <c r="F16" i="5"/>
  <c r="D6" i="5"/>
  <c r="D12" i="5"/>
  <c r="D8" i="5"/>
  <c r="H12" i="5"/>
  <c r="F20" i="5"/>
  <c r="H17" i="5"/>
  <c r="H16" i="5"/>
  <c r="F8" i="5"/>
  <c r="H7" i="5"/>
  <c r="H13" i="5"/>
  <c r="H15" i="5"/>
  <c r="H25" i="5"/>
  <c r="F22" i="5"/>
  <c r="B35" i="5" s="1"/>
  <c r="F28" i="5"/>
  <c r="D7" i="5"/>
  <c r="F11" i="5"/>
  <c r="F15" i="5"/>
  <c r="H23" i="5"/>
  <c r="H26" i="5"/>
  <c r="F25" i="5"/>
  <c r="D5" i="5"/>
  <c r="H9" i="5"/>
  <c r="D18" i="5"/>
  <c r="H20" i="5"/>
  <c r="F5" i="5"/>
  <c r="D10" i="5"/>
  <c r="D23" i="5"/>
  <c r="F27" i="5"/>
  <c r="H21" i="5"/>
  <c r="D28" i="5"/>
  <c r="H27" i="5"/>
  <c r="C37" i="5" s="1"/>
  <c r="F26" i="5"/>
  <c r="D21" i="5"/>
  <c r="D9" i="5"/>
  <c r="D14" i="5"/>
  <c r="F10" i="5"/>
  <c r="F14" i="5"/>
  <c r="F18" i="5"/>
  <c r="F13" i="5"/>
  <c r="F17" i="5"/>
  <c r="I58" i="4"/>
  <c r="G56" i="4"/>
  <c r="F75" i="4" l="1"/>
  <c r="F76" i="4"/>
  <c r="F73" i="4"/>
  <c r="F92" i="4"/>
  <c r="C36" i="5"/>
  <c r="B37" i="5"/>
  <c r="C34" i="5"/>
  <c r="C35" i="5"/>
  <c r="B36" i="5"/>
  <c r="H29" i="5"/>
  <c r="G29" i="5" s="1"/>
  <c r="G31" i="4" s="1"/>
  <c r="F29" i="5"/>
  <c r="E29" i="5" s="1"/>
  <c r="B31" i="4" s="1"/>
  <c r="D29" i="5"/>
  <c r="C29" i="5" s="1"/>
  <c r="B34" i="5"/>
  <c r="G48" i="4"/>
  <c r="F80" i="4" l="1"/>
  <c r="C38" i="5"/>
  <c r="B38" i="5"/>
  <c r="B46" i="4"/>
  <c r="C46" i="4" s="1"/>
  <c r="G30" i="4" l="1"/>
  <c r="B30" i="4"/>
  <c r="H46" i="4" l="1"/>
  <c r="H48" i="4" s="1"/>
  <c r="H30" i="4"/>
  <c r="H31" i="4" l="1"/>
  <c r="H32" i="4" s="1"/>
  <c r="H33" i="4" l="1"/>
  <c r="C30" i="4"/>
  <c r="D58" i="4" l="1"/>
  <c r="E58" i="4"/>
  <c r="C58" i="4"/>
  <c r="B58" i="4"/>
  <c r="C31" i="4"/>
  <c r="C32" i="4" s="1"/>
  <c r="C33" i="4" s="1"/>
  <c r="B45" i="4"/>
  <c r="C45" i="4" s="1"/>
  <c r="H39" i="4" l="1"/>
  <c r="B60" i="4" s="1"/>
  <c r="C47" i="4"/>
  <c r="C48" i="4" s="1"/>
  <c r="B55" i="4" s="1"/>
  <c r="J62" i="4" s="1"/>
  <c r="J63" i="4" l="1"/>
  <c r="D63" i="4"/>
  <c r="I62" i="4"/>
  <c r="I63" i="4" s="1"/>
  <c r="E63" i="4"/>
  <c r="H62" i="4"/>
  <c r="H63" i="4" s="1"/>
  <c r="C63" i="4"/>
  <c r="B63" i="4"/>
  <c r="G62" i="4"/>
  <c r="G63" i="4" s="1"/>
</calcChain>
</file>

<file path=xl/sharedStrings.xml><?xml version="1.0" encoding="utf-8"?>
<sst xmlns="http://schemas.openxmlformats.org/spreadsheetml/2006/main" count="128" uniqueCount="96">
  <si>
    <t>Structure</t>
  </si>
  <si>
    <t>Nombre de postes conventionnés</t>
  </si>
  <si>
    <t>Valeur SMIC Horaire</t>
  </si>
  <si>
    <t>Base</t>
  </si>
  <si>
    <t>Montant</t>
  </si>
  <si>
    <t>CUI-CAE / Mois / Poste</t>
  </si>
  <si>
    <t>Charges Patronales / Mois / Poste</t>
  </si>
  <si>
    <t>S/Total / mois / Poste</t>
  </si>
  <si>
    <t>Total Tous les postes conventionnés</t>
  </si>
  <si>
    <t>Aide Accompagnement / mois / poste</t>
  </si>
  <si>
    <t xml:space="preserve">Total Financement Etat / mois / Poste </t>
  </si>
  <si>
    <t>Total Financement Etat /tous les postes conventionnés</t>
  </si>
  <si>
    <t>Prise en charge 105 % Brut / mois / Poste</t>
  </si>
  <si>
    <t>CDDI / Mois / Poste</t>
  </si>
  <si>
    <t>Financement CE (Ensemble des postes)</t>
  </si>
  <si>
    <t>Montant Aide à l'accompagnement 2013</t>
  </si>
  <si>
    <t>Nombre de postes de permanents en ETP</t>
  </si>
  <si>
    <t>Ecart Mensuel Recettes dépenses CUI / CAE pour ensemble des postes</t>
  </si>
  <si>
    <t>avec 5%</t>
  </si>
  <si>
    <t>avec 10%</t>
  </si>
  <si>
    <t>Avec 10%</t>
  </si>
  <si>
    <t>Total salaire des permanents en brut annuel</t>
  </si>
  <si>
    <t>Charges Nouvelles</t>
  </si>
  <si>
    <t>Aide au poste / mois (Socle)</t>
  </si>
  <si>
    <t>FNAL + 20 salariés</t>
  </si>
  <si>
    <t>avec socle</t>
  </si>
  <si>
    <t>BULLETIN  DE  PAIE</t>
  </si>
  <si>
    <t>Part salariale</t>
  </si>
  <si>
    <t>Part patronale</t>
  </si>
  <si>
    <t>CAE</t>
  </si>
  <si>
    <t>CDDI</t>
  </si>
  <si>
    <t>Taux</t>
  </si>
  <si>
    <t>Cotisations sociales URSSAF</t>
  </si>
  <si>
    <t xml:space="preserve">   CSG/CRDS</t>
  </si>
  <si>
    <t xml:space="preserve">   Maladie déplafonnée</t>
  </si>
  <si>
    <t xml:space="preserve">   Vieillesse plafonnée</t>
  </si>
  <si>
    <t xml:space="preserve">   Vieillesse déplafonnée</t>
  </si>
  <si>
    <t xml:space="preserve">   Veuvage</t>
  </si>
  <si>
    <t xml:space="preserve">   C A F</t>
  </si>
  <si>
    <t xml:space="preserve">   Abattement Fillon</t>
  </si>
  <si>
    <t xml:space="preserve">   Fonds National d'Aide au Logement (FNAL)</t>
  </si>
  <si>
    <t xml:space="preserve">   Accident du travail</t>
  </si>
  <si>
    <t xml:space="preserve">   Solidarité</t>
  </si>
  <si>
    <t xml:space="preserve">   Assurance chômage</t>
  </si>
  <si>
    <t xml:space="preserve">   Assurance garantie des salaires</t>
  </si>
  <si>
    <t xml:space="preserve">   AGFF</t>
  </si>
  <si>
    <t xml:space="preserve">   Retraite complémentaire</t>
  </si>
  <si>
    <t xml:space="preserve">Participation à la formation professionnelle continue </t>
  </si>
  <si>
    <t xml:space="preserve">    FPC (Uniformation)</t>
  </si>
  <si>
    <t xml:space="preserve">    FPC  1% CDD</t>
  </si>
  <si>
    <t xml:space="preserve">   Cotisation supplémentaire</t>
  </si>
  <si>
    <t xml:space="preserve">   FPC pour paritarisme</t>
  </si>
  <si>
    <t>Cotisations pour la prévoyance</t>
  </si>
  <si>
    <t xml:space="preserve">   Prévoyance / garanties</t>
  </si>
  <si>
    <t xml:space="preserve">   Prévoyance / ITT (qd &gt; 1 an)</t>
  </si>
  <si>
    <t xml:space="preserve">   Autres : </t>
  </si>
  <si>
    <t>Total des cotisations</t>
  </si>
  <si>
    <t>Coût salarial mensuel par type de contrat pour un ETP (35h) payé au SMIC</t>
  </si>
  <si>
    <t xml:space="preserve">CUI CAE </t>
  </si>
  <si>
    <t>Salaire brut</t>
  </si>
  <si>
    <t>Cotisations sociales patronales URSSAF</t>
  </si>
  <si>
    <t>Autres</t>
  </si>
  <si>
    <t>Coût salarial total</t>
  </si>
  <si>
    <t>Taxe transport</t>
  </si>
  <si>
    <t>CALCUL ETP DE LA STRUCTURE</t>
  </si>
  <si>
    <t>Total coûts Supplémentaires pour la structure</t>
  </si>
  <si>
    <t>Total Financement Etat (Socle) /tous les postes conventionnés/mois</t>
  </si>
  <si>
    <t>Aide au poste si Hyp 5 % Modulation</t>
  </si>
  <si>
    <t>Aide au poste si Hyp 10 % Modulation</t>
  </si>
  <si>
    <t>Ecart Mensuel Recettes dépenses CDDI / Ensemble des postes</t>
  </si>
  <si>
    <t>Charges  Supplémentaires</t>
  </si>
  <si>
    <t>Plus Value Financière (Hors charges supplémentaires)</t>
  </si>
  <si>
    <t>Plus Value Financière nette</t>
  </si>
  <si>
    <t>Délégués du Personnel</t>
  </si>
  <si>
    <t>IRP</t>
  </si>
  <si>
    <t xml:space="preserve">Effectif </t>
  </si>
  <si>
    <t>DP Titulaire</t>
  </si>
  <si>
    <t>11 à 25</t>
  </si>
  <si>
    <t>26 à 74</t>
  </si>
  <si>
    <t>75 à 99</t>
  </si>
  <si>
    <t>100 à 124</t>
  </si>
  <si>
    <t>125 à 174</t>
  </si>
  <si>
    <t>175 à 249</t>
  </si>
  <si>
    <t>Nombre DP Titulaire</t>
  </si>
  <si>
    <t>Salaire Brut Mensuel</t>
  </si>
  <si>
    <t>Charges Patronales</t>
  </si>
  <si>
    <t>Heures délégation Mensuelles Maxi</t>
  </si>
  <si>
    <t>Coût Prévisionnel Annuel</t>
  </si>
  <si>
    <t>Cout Total Annuel</t>
  </si>
  <si>
    <t>Comité Entreprise</t>
  </si>
  <si>
    <t>Nombre de délégués</t>
  </si>
  <si>
    <t>Nbre Heures Travaillées</t>
  </si>
  <si>
    <t>Nombre d'heures hebdomadaires / salariés polyvalents</t>
  </si>
  <si>
    <t>Manque à gagner Total / AN (Hors charges supplémentaires)</t>
  </si>
  <si>
    <t>Aide au poste si Hyp 7 % Modulation</t>
  </si>
  <si>
    <t>avec 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</si>
</sst>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43" formatCode="_-* #,##0.00\ _€_-;\-* #,##0.00\ _€_-;_-* &quot;-&quot;??\ _€_-;_-@_-"/>
    <numFmt numFmtId="164" formatCode="_-* #,##0\ _€_-;\-* #,##0\ _€_-;_-* &quot;-&quot;??\ _€_-;_-@_-"/>
    <numFmt numFmtId="165" formatCode="_-* #,##0\ &quot;€&quot;_-;\-* #,##0\ &quot;€&quot;_-;_-* &quot;-&quot;??\ &quot;€&quot;_-;_-@_-"/>
    <numFmt numFmtId="166" formatCode="&quot; &quot;* #,##0.00&quot; € &quot;;&quot;-&quot;* #,##0.00&quot; € &quot;;&quot; &quot;* &quot;-&quot;??&quot; € &quot;"/>
    <numFmt numFmtId="167" formatCode="0.000%"/>
    <numFmt numFmtId="168" formatCode="0.0"/>
  </numFmts>
  <fonts count="29" x14ac:knownFonts="1">
    <font>
      <sz val="11"/>
      <color theme="1"/>
      <name val="Calibri"/>
      <family val="2"/>
      <scheme val="minor"/>
    </font>
    <font>
      <sz val="11"/>
      <color theme="1"/>
      <name val="Calibri"/>
      <family val="2"/>
      <scheme val="minor"/>
    </font>
    <font>
      <b/>
      <sz val="14"/>
      <name val="Calibri"/>
      <family val="2"/>
      <scheme val="minor"/>
    </font>
    <font>
      <sz val="14"/>
      <name val="Calibri"/>
      <family val="2"/>
      <scheme val="minor"/>
    </font>
    <font>
      <b/>
      <sz val="18"/>
      <name val="Calibri"/>
      <family val="2"/>
      <scheme val="minor"/>
    </font>
    <font>
      <b/>
      <sz val="16"/>
      <name val="Calibri"/>
      <family val="2"/>
      <scheme val="minor"/>
    </font>
    <font>
      <sz val="26"/>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i/>
      <sz val="11"/>
      <name val="Calibri"/>
      <family val="2"/>
      <scheme val="minor"/>
    </font>
    <font>
      <b/>
      <i/>
      <sz val="11"/>
      <name val="Calibri"/>
      <family val="2"/>
      <scheme val="minor"/>
    </font>
    <font>
      <i/>
      <sz val="14"/>
      <name val="Calibri"/>
      <family val="2"/>
      <scheme val="minor"/>
    </font>
    <font>
      <b/>
      <i/>
      <sz val="14"/>
      <name val="Calibri"/>
      <family val="2"/>
      <scheme val="minor"/>
    </font>
    <font>
      <b/>
      <sz val="14"/>
      <color rgb="FFFF0000"/>
      <name val="Calibri"/>
      <family val="2"/>
      <scheme val="minor"/>
    </font>
    <font>
      <b/>
      <sz val="11"/>
      <color indexed="8"/>
      <name val="Calibri"/>
    </font>
    <font>
      <sz val="11"/>
      <color indexed="8"/>
      <name val="Calibri"/>
    </font>
    <font>
      <sz val="11"/>
      <color indexed="14"/>
      <name val="Calibri"/>
    </font>
    <font>
      <b/>
      <i/>
      <sz val="11"/>
      <color indexed="8"/>
      <name val="Calibri"/>
    </font>
    <font>
      <sz val="10"/>
      <color indexed="8"/>
      <name val="Helvetica"/>
    </font>
    <font>
      <b/>
      <sz val="11"/>
      <color indexed="19"/>
      <name val="Calibri"/>
    </font>
    <font>
      <b/>
      <i/>
      <sz val="16"/>
      <name val="Calibri"/>
      <family val="2"/>
      <scheme val="minor"/>
    </font>
    <font>
      <b/>
      <sz val="16"/>
      <color theme="1"/>
      <name val="Calibri"/>
      <family val="2"/>
      <scheme val="minor"/>
    </font>
    <font>
      <b/>
      <sz val="14"/>
      <color theme="0"/>
      <name val="Calibri"/>
      <family val="2"/>
      <scheme val="minor"/>
    </font>
    <font>
      <b/>
      <sz val="16"/>
      <color theme="0"/>
      <name val="Calibri"/>
      <family val="2"/>
      <scheme val="minor"/>
    </font>
    <font>
      <sz val="11"/>
      <color indexed="8"/>
      <name val="Calibri"/>
      <family val="2"/>
    </font>
    <font>
      <b/>
      <sz val="22"/>
      <color theme="1"/>
      <name val="Calibri"/>
      <family val="2"/>
      <scheme val="minor"/>
    </font>
    <font>
      <sz val="12"/>
      <color indexed="8"/>
      <name val="Verdana"/>
    </font>
  </fonts>
  <fills count="11">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indexed="9"/>
        <bgColor auto="1"/>
      </patternFill>
    </fill>
    <fill>
      <patternFill patternType="solid">
        <fgColor indexed="13"/>
        <bgColor auto="1"/>
      </patternFill>
    </fill>
    <fill>
      <patternFill patternType="solid">
        <fgColor theme="2" tint="-0.89996032593768116"/>
        <bgColor indexed="64"/>
      </patternFill>
    </fill>
    <fill>
      <patternFill patternType="solid">
        <fgColor theme="1"/>
        <bgColor indexed="64"/>
      </patternFill>
    </fill>
    <fill>
      <patternFill patternType="solid">
        <fgColor rgb="FFFF0000"/>
        <bgColor indexed="64"/>
      </patternFill>
    </fill>
    <fill>
      <patternFill patternType="solid">
        <fgColor rgb="FF00B0F0"/>
        <bgColor indexed="64"/>
      </patternFill>
    </fill>
  </fills>
  <borders count="78">
    <border>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8"/>
      </left>
      <right style="thin">
        <color indexed="8"/>
      </right>
      <top style="thin">
        <color indexed="8"/>
      </top>
      <bottom style="thin">
        <color indexed="11"/>
      </bottom>
      <diagonal/>
    </border>
    <border>
      <left style="thin">
        <color indexed="8"/>
      </left>
      <right style="thin">
        <color indexed="8"/>
      </right>
      <top style="thin">
        <color indexed="8"/>
      </top>
      <bottom style="thin">
        <color indexed="11"/>
      </bottom>
      <diagonal/>
    </border>
    <border>
      <left style="thin">
        <color indexed="8"/>
      </left>
      <right style="thin">
        <color indexed="11"/>
      </right>
      <top style="thin">
        <color indexed="8"/>
      </top>
      <bottom style="thin">
        <color indexed="11"/>
      </bottom>
      <diagonal/>
    </border>
    <border>
      <left style="thin">
        <color indexed="11"/>
      </left>
      <right style="thin">
        <color indexed="8"/>
      </right>
      <top style="thin">
        <color indexed="8"/>
      </top>
      <bottom style="thin">
        <color indexed="11"/>
      </bottom>
      <diagonal/>
    </border>
    <border>
      <left style="thin">
        <color indexed="8"/>
      </left>
      <right style="thin">
        <color indexed="11"/>
      </right>
      <top style="thin">
        <color indexed="8"/>
      </top>
      <bottom style="thin">
        <color indexed="8"/>
      </bottom>
      <diagonal/>
    </border>
    <border>
      <left style="thin">
        <color indexed="11"/>
      </left>
      <right style="thin">
        <color indexed="11"/>
      </right>
      <top style="thin">
        <color indexed="8"/>
      </top>
      <bottom style="thin">
        <color indexed="8"/>
      </bottom>
      <diagonal/>
    </border>
    <border>
      <left style="thin">
        <color indexed="11"/>
      </left>
      <right style="medium">
        <color indexed="8"/>
      </right>
      <top style="thin">
        <color indexed="8"/>
      </top>
      <bottom style="thin">
        <color indexed="8"/>
      </bottom>
      <diagonal/>
    </border>
    <border>
      <left style="medium">
        <color indexed="8"/>
      </left>
      <right style="thin">
        <color indexed="8"/>
      </right>
      <top style="thin">
        <color indexed="11"/>
      </top>
      <bottom style="thin">
        <color indexed="11"/>
      </bottom>
      <diagonal/>
    </border>
    <border>
      <left style="thin">
        <color indexed="8"/>
      </left>
      <right style="thin">
        <color indexed="8"/>
      </right>
      <top style="thin">
        <color indexed="11"/>
      </top>
      <bottom style="thin">
        <color indexed="11"/>
      </bottom>
      <diagonal/>
    </border>
    <border>
      <left style="thin">
        <color indexed="8"/>
      </left>
      <right style="thin">
        <color indexed="11"/>
      </right>
      <top style="thin">
        <color indexed="11"/>
      </top>
      <bottom style="thin">
        <color indexed="8"/>
      </bottom>
      <diagonal/>
    </border>
    <border>
      <left style="thin">
        <color indexed="11"/>
      </left>
      <right style="thin">
        <color indexed="8"/>
      </right>
      <top style="thin">
        <color indexed="11"/>
      </top>
      <bottom style="thin">
        <color indexed="8"/>
      </bottom>
      <diagonal/>
    </border>
    <border>
      <left style="thin">
        <color indexed="11"/>
      </left>
      <right style="thin">
        <color indexed="8"/>
      </right>
      <top style="thin">
        <color indexed="8"/>
      </top>
      <bottom style="thin">
        <color indexed="8"/>
      </bottom>
      <diagonal/>
    </border>
    <border>
      <left style="medium">
        <color indexed="8"/>
      </left>
      <right style="thin">
        <color indexed="8"/>
      </right>
      <top style="thin">
        <color indexed="11"/>
      </top>
      <bottom style="thin">
        <color indexed="8"/>
      </bottom>
      <diagonal/>
    </border>
    <border>
      <left style="thin">
        <color indexed="8"/>
      </left>
      <right style="thin">
        <color indexed="8"/>
      </right>
      <top style="thin">
        <color indexed="11"/>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style="thin">
        <color indexed="8"/>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medium">
        <color indexed="8"/>
      </right>
      <top/>
      <bottom/>
      <diagonal/>
    </border>
    <border>
      <left style="thin">
        <color indexed="8"/>
      </left>
      <right/>
      <top/>
      <bottom/>
      <diagonal/>
    </border>
    <border>
      <left style="medium">
        <color indexed="8"/>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bottom style="medium">
        <color indexed="64"/>
      </bottom>
      <diagonal/>
    </border>
    <border>
      <left/>
      <right style="medium">
        <color indexed="8"/>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Protection="0">
      <alignment vertical="top" wrapText="1"/>
    </xf>
  </cellStyleXfs>
  <cellXfs count="222">
    <xf numFmtId="0" fontId="0" fillId="0" borderId="0" xfId="0"/>
    <xf numFmtId="0" fontId="3" fillId="0" borderId="0" xfId="0" applyFont="1"/>
    <xf numFmtId="44" fontId="3" fillId="0" borderId="0" xfId="1" applyFont="1"/>
    <xf numFmtId="44" fontId="0" fillId="0" borderId="0" xfId="0" applyNumberFormat="1"/>
    <xf numFmtId="10" fontId="0" fillId="0" borderId="0" xfId="2" applyNumberFormat="1" applyFont="1"/>
    <xf numFmtId="44" fontId="0" fillId="0" borderId="0" xfId="2" applyNumberFormat="1" applyFont="1"/>
    <xf numFmtId="44" fontId="0" fillId="0" borderId="0" xfId="1" applyFont="1"/>
    <xf numFmtId="43" fontId="0" fillId="0" borderId="0" xfId="3" applyFont="1"/>
    <xf numFmtId="0" fontId="2" fillId="0" borderId="2" xfId="0" applyFont="1" applyBorder="1"/>
    <xf numFmtId="0" fontId="2" fillId="0" borderId="3" xfId="0" applyFont="1" applyBorder="1"/>
    <xf numFmtId="0" fontId="2" fillId="0" borderId="5" xfId="0" applyFont="1" applyBorder="1"/>
    <xf numFmtId="0" fontId="2" fillId="0" borderId="2" xfId="0" applyFont="1" applyBorder="1" applyAlignment="1">
      <alignment wrapText="1"/>
    </xf>
    <xf numFmtId="0" fontId="2" fillId="0" borderId="3" xfId="0" applyFont="1" applyBorder="1" applyAlignment="1">
      <alignment wrapText="1"/>
    </xf>
    <xf numFmtId="0" fontId="0" fillId="0" borderId="0" xfId="0" applyAlignment="1">
      <alignment horizontal="center"/>
    </xf>
    <xf numFmtId="0" fontId="0" fillId="0" borderId="0" xfId="0" applyAlignment="1">
      <alignment horizontal="right"/>
    </xf>
    <xf numFmtId="0" fontId="10" fillId="0" borderId="9" xfId="0" applyFont="1" applyBorder="1" applyAlignment="1">
      <alignment horizontal="right"/>
    </xf>
    <xf numFmtId="0" fontId="9" fillId="0" borderId="7" xfId="0" applyFont="1" applyBorder="1" applyAlignment="1">
      <alignment horizontal="right" wrapText="1"/>
    </xf>
    <xf numFmtId="0" fontId="12" fillId="0" borderId="16" xfId="0" applyFont="1" applyBorder="1" applyAlignment="1">
      <alignment horizontal="center" vertical="center" wrapText="1"/>
    </xf>
    <xf numFmtId="0" fontId="3" fillId="0" borderId="0" xfId="0" applyFont="1" applyAlignment="1">
      <alignment horizontal="center"/>
    </xf>
    <xf numFmtId="0" fontId="0" fillId="0" borderId="0" xfId="0" applyFont="1"/>
    <xf numFmtId="0" fontId="14" fillId="0" borderId="0" xfId="0" applyFont="1" applyFill="1" applyBorder="1" applyAlignment="1">
      <alignment wrapText="1"/>
    </xf>
    <xf numFmtId="0" fontId="14" fillId="0" borderId="0" xfId="0" applyFont="1"/>
    <xf numFmtId="0" fontId="14" fillId="0" borderId="7" xfId="0" applyFont="1" applyFill="1" applyBorder="1" applyAlignment="1">
      <alignment wrapText="1"/>
    </xf>
    <xf numFmtId="44" fontId="0" fillId="0" borderId="8" xfId="0" applyNumberFormat="1" applyBorder="1"/>
    <xf numFmtId="44" fontId="3" fillId="0" borderId="4" xfId="1" applyFont="1" applyBorder="1" applyAlignment="1">
      <alignment horizontal="center"/>
    </xf>
    <xf numFmtId="44" fontId="3" fillId="0" borderId="6" xfId="1" applyFont="1" applyBorder="1" applyAlignment="1">
      <alignment horizontal="center"/>
    </xf>
    <xf numFmtId="10" fontId="3" fillId="0" borderId="4" xfId="3" applyNumberFormat="1" applyFont="1" applyBorder="1" applyAlignment="1">
      <alignment horizontal="center"/>
    </xf>
    <xf numFmtId="44" fontId="3" fillId="0" borderId="12" xfId="1" applyFont="1" applyBorder="1" applyAlignment="1">
      <alignment horizontal="center"/>
    </xf>
    <xf numFmtId="44" fontId="3" fillId="0" borderId="0" xfId="1" applyFont="1" applyAlignment="1">
      <alignment horizontal="center"/>
    </xf>
    <xf numFmtId="0" fontId="2" fillId="0" borderId="17" xfId="0" applyFont="1" applyBorder="1"/>
    <xf numFmtId="0" fontId="2" fillId="0" borderId="18" xfId="0" applyFont="1" applyBorder="1"/>
    <xf numFmtId="0" fontId="11" fillId="0" borderId="20" xfId="0" applyFont="1" applyBorder="1" applyAlignment="1">
      <alignment horizontal="right"/>
    </xf>
    <xf numFmtId="44" fontId="2" fillId="0" borderId="21" xfId="1" applyFont="1" applyBorder="1" applyAlignment="1">
      <alignment horizontal="center"/>
    </xf>
    <xf numFmtId="44" fontId="2" fillId="0" borderId="22" xfId="1" applyFont="1" applyBorder="1" applyAlignment="1">
      <alignment horizontal="center"/>
    </xf>
    <xf numFmtId="43" fontId="0" fillId="0" borderId="16" xfId="3" applyFont="1" applyBorder="1" applyAlignment="1">
      <alignment horizontal="center"/>
    </xf>
    <xf numFmtId="0" fontId="2" fillId="0" borderId="16" xfId="0" applyFont="1" applyBorder="1"/>
    <xf numFmtId="44" fontId="2" fillId="0" borderId="11" xfId="1" applyFont="1" applyBorder="1" applyAlignment="1">
      <alignment horizontal="center"/>
    </xf>
    <xf numFmtId="0" fontId="8" fillId="0" borderId="7" xfId="0" applyFont="1" applyBorder="1" applyAlignment="1">
      <alignment horizontal="right" vertical="center"/>
    </xf>
    <xf numFmtId="0" fontId="0" fillId="0" borderId="0" xfId="0" applyAlignment="1">
      <alignment horizontal="right" vertical="center"/>
    </xf>
    <xf numFmtId="0" fontId="0" fillId="0" borderId="0" xfId="0" applyFont="1" applyAlignment="1">
      <alignment vertical="center"/>
    </xf>
    <xf numFmtId="0" fontId="2" fillId="0" borderId="24" xfId="0" applyFont="1" applyBorder="1" applyAlignment="1">
      <alignment wrapText="1"/>
    </xf>
    <xf numFmtId="10" fontId="2" fillId="0" borderId="18" xfId="0" applyNumberFormat="1" applyFont="1" applyFill="1" applyBorder="1" applyAlignment="1">
      <alignment horizontal="center"/>
    </xf>
    <xf numFmtId="1" fontId="0" fillId="0" borderId="0" xfId="0" applyNumberFormat="1" applyAlignment="1">
      <alignment horizontal="left"/>
    </xf>
    <xf numFmtId="164" fontId="0" fillId="0" borderId="0" xfId="3" applyNumberFormat="1" applyFont="1"/>
    <xf numFmtId="44" fontId="7" fillId="0" borderId="1" xfId="1" applyFont="1" applyFill="1" applyBorder="1" applyAlignment="1">
      <alignment horizontal="center"/>
    </xf>
    <xf numFmtId="1" fontId="2" fillId="0" borderId="25" xfId="0" applyNumberFormat="1" applyFont="1" applyBorder="1" applyAlignment="1">
      <alignment horizontal="center"/>
    </xf>
    <xf numFmtId="0" fontId="5" fillId="0" borderId="0" xfId="0" applyFont="1" applyFill="1" applyBorder="1" applyAlignment="1">
      <alignment horizontal="center" vertical="center"/>
    </xf>
    <xf numFmtId="0" fontId="0" fillId="0" borderId="0" xfId="0" applyFill="1"/>
    <xf numFmtId="44" fontId="0" fillId="0" borderId="16" xfId="0" applyNumberFormat="1" applyBorder="1"/>
    <xf numFmtId="44" fontId="9" fillId="3" borderId="8" xfId="1" applyFont="1" applyFill="1" applyBorder="1"/>
    <xf numFmtId="43" fontId="0" fillId="3" borderId="16" xfId="0" applyNumberFormat="1" applyFill="1" applyBorder="1"/>
    <xf numFmtId="0" fontId="14" fillId="0" borderId="9" xfId="0" applyFont="1" applyFill="1" applyBorder="1" applyAlignment="1">
      <alignment wrapText="1"/>
    </xf>
    <xf numFmtId="43" fontId="0" fillId="2" borderId="16" xfId="0" applyNumberFormat="1" applyFill="1" applyBorder="1"/>
    <xf numFmtId="44" fontId="9" fillId="2" borderId="11" xfId="1" applyFont="1" applyFill="1" applyBorder="1"/>
    <xf numFmtId="165" fontId="9" fillId="0" borderId="16" xfId="1" applyNumberFormat="1" applyFont="1" applyBorder="1"/>
    <xf numFmtId="165" fontId="9" fillId="3" borderId="8" xfId="1" applyNumberFormat="1" applyFont="1" applyFill="1" applyBorder="1"/>
    <xf numFmtId="165" fontId="9" fillId="2" borderId="8" xfId="1" applyNumberFormat="1" applyFont="1" applyFill="1" applyBorder="1"/>
    <xf numFmtId="0" fontId="8" fillId="0" borderId="7" xfId="0" applyFont="1" applyBorder="1" applyAlignment="1">
      <alignment horizontal="right" vertical="center" wrapText="1"/>
    </xf>
    <xf numFmtId="0" fontId="11" fillId="0" borderId="28" xfId="0" applyFont="1" applyBorder="1" applyAlignment="1">
      <alignment horizontal="right"/>
    </xf>
    <xf numFmtId="44" fontId="7" fillId="0" borderId="29" xfId="1" applyFont="1" applyBorder="1" applyAlignment="1">
      <alignment horizontal="center"/>
    </xf>
    <xf numFmtId="0" fontId="11" fillId="0" borderId="15" xfId="0" applyFont="1" applyBorder="1" applyAlignment="1">
      <alignment horizontal="right"/>
    </xf>
    <xf numFmtId="10" fontId="2" fillId="0" borderId="30" xfId="0" applyNumberFormat="1" applyFont="1" applyBorder="1" applyAlignment="1">
      <alignment horizontal="center"/>
    </xf>
    <xf numFmtId="44" fontId="7" fillId="0" borderId="31" xfId="1" applyFont="1" applyFill="1" applyBorder="1" applyAlignment="1">
      <alignment horizontal="center"/>
    </xf>
    <xf numFmtId="0" fontId="16" fillId="5" borderId="46" xfId="0" applyNumberFormat="1" applyFont="1" applyFill="1" applyBorder="1" applyAlignment="1">
      <alignment horizontal="center"/>
    </xf>
    <xf numFmtId="0" fontId="16" fillId="5" borderId="47" xfId="0" applyNumberFormat="1" applyFont="1" applyFill="1" applyBorder="1" applyAlignment="1">
      <alignment horizontal="center"/>
    </xf>
    <xf numFmtId="0" fontId="16" fillId="5" borderId="48" xfId="0" applyNumberFormat="1" applyFont="1" applyFill="1" applyBorder="1" applyAlignment="1">
      <alignment horizontal="left" vertical="center"/>
    </xf>
    <xf numFmtId="166" fontId="16" fillId="5" borderId="49" xfId="0" applyNumberFormat="1" applyFont="1" applyFill="1" applyBorder="1" applyAlignment="1">
      <alignment horizontal="center" vertical="center"/>
    </xf>
    <xf numFmtId="1" fontId="16" fillId="5" borderId="49" xfId="0" applyNumberFormat="1" applyFont="1" applyFill="1" applyBorder="1" applyAlignment="1">
      <alignment horizontal="center"/>
    </xf>
    <xf numFmtId="166" fontId="16" fillId="5" borderId="49" xfId="0" applyNumberFormat="1" applyFont="1" applyFill="1" applyBorder="1" applyAlignment="1">
      <alignment horizontal="center"/>
    </xf>
    <xf numFmtId="166" fontId="16" fillId="5" borderId="49" xfId="0" applyNumberFormat="1" applyFont="1" applyFill="1" applyBorder="1" applyAlignment="1">
      <alignment horizontal="center" wrapText="1"/>
    </xf>
    <xf numFmtId="166" fontId="16" fillId="5" borderId="50" xfId="0" applyNumberFormat="1" applyFont="1" applyFill="1" applyBorder="1" applyAlignment="1">
      <alignment horizontal="center" wrapText="1"/>
    </xf>
    <xf numFmtId="0" fontId="17" fillId="5" borderId="51" xfId="0" applyNumberFormat="1" applyFont="1" applyFill="1" applyBorder="1" applyAlignment="1"/>
    <xf numFmtId="166" fontId="17" fillId="5" borderId="52" xfId="0" applyNumberFormat="1" applyFont="1" applyFill="1" applyBorder="1" applyAlignment="1"/>
    <xf numFmtId="167" fontId="17" fillId="6" borderId="52" xfId="0" applyNumberFormat="1" applyFont="1" applyFill="1" applyBorder="1" applyAlignment="1">
      <alignment horizontal="center"/>
    </xf>
    <xf numFmtId="166" fontId="17" fillId="5" borderId="53" xfId="0" applyNumberFormat="1" applyFont="1" applyFill="1" applyBorder="1" applyAlignment="1"/>
    <xf numFmtId="0" fontId="17" fillId="5" borderId="54" xfId="0" applyNumberFormat="1" applyFont="1" applyFill="1" applyBorder="1" applyAlignment="1"/>
    <xf numFmtId="166" fontId="17" fillId="5" borderId="55" xfId="0" applyNumberFormat="1" applyFont="1" applyFill="1" applyBorder="1" applyAlignment="1"/>
    <xf numFmtId="167" fontId="17" fillId="6" borderId="55" xfId="0" applyNumberFormat="1" applyFont="1" applyFill="1" applyBorder="1" applyAlignment="1">
      <alignment horizontal="center"/>
    </xf>
    <xf numFmtId="166" fontId="17" fillId="5" borderId="56" xfId="0" applyNumberFormat="1" applyFont="1" applyFill="1" applyBorder="1" applyAlignment="1"/>
    <xf numFmtId="0" fontId="16" fillId="5" borderId="48" xfId="0" applyNumberFormat="1" applyFont="1" applyFill="1" applyBorder="1" applyAlignment="1"/>
    <xf numFmtId="166" fontId="17" fillId="5" borderId="49" xfId="0" applyNumberFormat="1" applyFont="1" applyFill="1" applyBorder="1" applyAlignment="1"/>
    <xf numFmtId="167" fontId="17" fillId="5" borderId="49" xfId="0" applyNumberFormat="1" applyFont="1" applyFill="1" applyBorder="1" applyAlignment="1">
      <alignment horizontal="center"/>
    </xf>
    <xf numFmtId="166" fontId="17" fillId="5" borderId="50" xfId="0" applyNumberFormat="1" applyFont="1" applyFill="1" applyBorder="1" applyAlignment="1"/>
    <xf numFmtId="167" fontId="18" fillId="6" borderId="52" xfId="0" applyNumberFormat="1" applyFont="1" applyFill="1" applyBorder="1" applyAlignment="1">
      <alignment horizontal="center"/>
    </xf>
    <xf numFmtId="0" fontId="17" fillId="6" borderId="48" xfId="0" applyNumberFormat="1" applyFont="1" applyFill="1" applyBorder="1" applyAlignment="1"/>
    <xf numFmtId="167" fontId="17" fillId="6" borderId="49" xfId="0" applyNumberFormat="1" applyFont="1" applyFill="1" applyBorder="1" applyAlignment="1">
      <alignment horizontal="center"/>
    </xf>
    <xf numFmtId="0" fontId="17" fillId="6" borderId="54" xfId="0" applyNumberFormat="1" applyFont="1" applyFill="1" applyBorder="1" applyAlignment="1"/>
    <xf numFmtId="0" fontId="16" fillId="5" borderId="57" xfId="0" applyNumberFormat="1" applyFont="1" applyFill="1" applyBorder="1" applyAlignment="1">
      <alignment horizontal="left"/>
    </xf>
    <xf numFmtId="1" fontId="16" fillId="5" borderId="46" xfId="0" applyNumberFormat="1" applyFont="1" applyFill="1" applyBorder="1" applyAlignment="1"/>
    <xf numFmtId="167" fontId="19" fillId="5" borderId="46" xfId="0" applyNumberFormat="1" applyFont="1" applyFill="1" applyBorder="1" applyAlignment="1">
      <alignment horizontal="center"/>
    </xf>
    <xf numFmtId="166" fontId="16" fillId="5" borderId="46" xfId="0" applyNumberFormat="1" applyFont="1" applyFill="1" applyBorder="1" applyAlignment="1">
      <alignment horizontal="right"/>
    </xf>
    <xf numFmtId="167" fontId="16" fillId="5" borderId="46" xfId="0" applyNumberFormat="1" applyFont="1" applyFill="1" applyBorder="1" applyAlignment="1"/>
    <xf numFmtId="166" fontId="16" fillId="5" borderId="47" xfId="0" applyNumberFormat="1" applyFont="1" applyFill="1" applyBorder="1" applyAlignment="1">
      <alignment horizontal="right"/>
    </xf>
    <xf numFmtId="1" fontId="17" fillId="5" borderId="58" xfId="0" applyNumberFormat="1" applyFont="1" applyFill="1" applyBorder="1" applyAlignment="1"/>
    <xf numFmtId="0" fontId="20" fillId="5" borderId="59" xfId="0" applyNumberFormat="1" applyFont="1" applyFill="1" applyBorder="1" applyAlignment="1"/>
    <xf numFmtId="1" fontId="17" fillId="5" borderId="60" xfId="0" applyNumberFormat="1" applyFont="1" applyFill="1" applyBorder="1" applyAlignment="1"/>
    <xf numFmtId="0" fontId="16" fillId="5" borderId="61" xfId="0" applyNumberFormat="1" applyFont="1" applyFill="1" applyBorder="1" applyAlignment="1"/>
    <xf numFmtId="1" fontId="21" fillId="5" borderId="62" xfId="0" applyNumberFormat="1" applyFont="1" applyFill="1" applyBorder="1" applyAlignment="1">
      <alignment horizontal="center"/>
    </xf>
    <xf numFmtId="0" fontId="20" fillId="5" borderId="62" xfId="0" applyNumberFormat="1" applyFont="1" applyFill="1" applyBorder="1" applyAlignment="1"/>
    <xf numFmtId="0" fontId="20" fillId="5" borderId="0" xfId="0" applyNumberFormat="1" applyFont="1" applyFill="1" applyBorder="1" applyAlignment="1"/>
    <xf numFmtId="1" fontId="17" fillId="5" borderId="63" xfId="0" applyNumberFormat="1" applyFont="1" applyFill="1" applyBorder="1" applyAlignment="1"/>
    <xf numFmtId="1" fontId="17" fillId="5" borderId="57" xfId="0" applyNumberFormat="1" applyFont="1" applyFill="1" applyBorder="1" applyAlignment="1"/>
    <xf numFmtId="0" fontId="16" fillId="5" borderId="46" xfId="0" applyNumberFormat="1" applyFont="1" applyFill="1" applyBorder="1" applyAlignment="1">
      <alignment horizontal="center" wrapText="1"/>
    </xf>
    <xf numFmtId="0" fontId="20" fillId="5" borderId="64" xfId="0" applyNumberFormat="1" applyFont="1" applyFill="1" applyBorder="1" applyAlignment="1"/>
    <xf numFmtId="0" fontId="17" fillId="5" borderId="57" xfId="0" applyNumberFormat="1" applyFont="1" applyFill="1" applyBorder="1" applyAlignment="1"/>
    <xf numFmtId="166" fontId="17" fillId="5" borderId="46" xfId="0" applyNumberFormat="1" applyFont="1" applyFill="1" applyBorder="1" applyAlignment="1"/>
    <xf numFmtId="0" fontId="16" fillId="5" borderId="65" xfId="0" applyNumberFormat="1" applyFont="1" applyFill="1" applyBorder="1" applyAlignment="1"/>
    <xf numFmtId="166" fontId="16" fillId="5" borderId="66" xfId="0" applyNumberFormat="1" applyFont="1" applyFill="1" applyBorder="1" applyAlignment="1">
      <alignment horizontal="center"/>
    </xf>
    <xf numFmtId="0" fontId="20" fillId="5" borderId="67" xfId="0" applyNumberFormat="1" applyFont="1" applyFill="1" applyBorder="1" applyAlignment="1"/>
    <xf numFmtId="0" fontId="20" fillId="5" borderId="25" xfId="0" applyNumberFormat="1" applyFont="1" applyFill="1" applyBorder="1" applyAlignment="1"/>
    <xf numFmtId="1" fontId="17" fillId="5" borderId="68" xfId="0" applyNumberFormat="1" applyFont="1" applyFill="1" applyBorder="1" applyAlignment="1"/>
    <xf numFmtId="0" fontId="8" fillId="0" borderId="0" xfId="0" applyFont="1" applyBorder="1" applyAlignment="1">
      <alignment horizontal="right" vertical="center"/>
    </xf>
    <xf numFmtId="1" fontId="0" fillId="0" borderId="0" xfId="0" applyNumberFormat="1" applyFont="1" applyBorder="1" applyAlignment="1" applyProtection="1">
      <alignment horizontal="center" vertical="center"/>
      <protection locked="0"/>
    </xf>
    <xf numFmtId="0" fontId="8" fillId="0" borderId="0" xfId="0" applyFont="1" applyBorder="1" applyAlignment="1">
      <alignment horizontal="right" vertical="center" wrapText="1"/>
    </xf>
    <xf numFmtId="44" fontId="0" fillId="0" borderId="0" xfId="1" applyFont="1" applyBorder="1" applyAlignment="1">
      <alignment vertical="center"/>
    </xf>
    <xf numFmtId="44" fontId="7" fillId="0" borderId="8" xfId="0" applyNumberFormat="1" applyFont="1" applyBorder="1"/>
    <xf numFmtId="0" fontId="22" fillId="0" borderId="0" xfId="0" applyFont="1" applyFill="1" applyBorder="1" applyAlignment="1">
      <alignment horizontal="right"/>
    </xf>
    <xf numFmtId="44" fontId="7" fillId="0" borderId="0" xfId="0" applyNumberFormat="1" applyFont="1" applyBorder="1"/>
    <xf numFmtId="0" fontId="2" fillId="0" borderId="0" xfId="0" applyFont="1" applyBorder="1" applyAlignment="1">
      <alignment wrapText="1"/>
    </xf>
    <xf numFmtId="44" fontId="3" fillId="0" borderId="0" xfId="1" applyFont="1" applyBorder="1" applyAlignment="1">
      <alignment horizontal="center"/>
    </xf>
    <xf numFmtId="1" fontId="2" fillId="0" borderId="0" xfId="0" applyNumberFormat="1" applyFont="1" applyBorder="1" applyAlignment="1">
      <alignment horizontal="center"/>
    </xf>
    <xf numFmtId="44" fontId="7" fillId="0" borderId="0" xfId="1" applyFont="1" applyBorder="1" applyAlignment="1" applyProtection="1">
      <alignment horizontal="center" vertical="center"/>
      <protection locked="0"/>
    </xf>
    <xf numFmtId="0" fontId="3" fillId="0" borderId="0" xfId="0" applyFont="1" applyBorder="1"/>
    <xf numFmtId="44" fontId="15" fillId="7" borderId="23" xfId="1" applyFont="1" applyFill="1" applyBorder="1" applyAlignment="1">
      <alignment horizontal="center"/>
    </xf>
    <xf numFmtId="44" fontId="3" fillId="7" borderId="4" xfId="1" applyFont="1" applyFill="1" applyBorder="1" applyAlignment="1">
      <alignment horizontal="center"/>
    </xf>
    <xf numFmtId="0" fontId="0" fillId="0" borderId="23" xfId="0" applyBorder="1"/>
    <xf numFmtId="0" fontId="23" fillId="0" borderId="7" xfId="0" applyFont="1" applyBorder="1"/>
    <xf numFmtId="0" fontId="0" fillId="4" borderId="0" xfId="0" applyFill="1" applyBorder="1" applyAlignment="1">
      <alignment horizontal="center"/>
    </xf>
    <xf numFmtId="44" fontId="0" fillId="4" borderId="0" xfId="0" applyNumberFormat="1" applyFill="1" applyBorder="1"/>
    <xf numFmtId="0" fontId="0" fillId="4" borderId="0" xfId="0" applyFill="1" applyBorder="1"/>
    <xf numFmtId="44" fontId="3" fillId="0" borderId="0" xfId="1" applyFont="1" applyFill="1" applyBorder="1" applyAlignment="1">
      <alignment horizontal="center"/>
    </xf>
    <xf numFmtId="0" fontId="9" fillId="0" borderId="9" xfId="0" applyFont="1" applyBorder="1" applyAlignment="1">
      <alignment wrapText="1"/>
    </xf>
    <xf numFmtId="10" fontId="2" fillId="0" borderId="19" xfId="0" applyNumberFormat="1" applyFont="1" applyFill="1" applyBorder="1" applyAlignment="1">
      <alignment horizontal="center"/>
    </xf>
    <xf numFmtId="0" fontId="23" fillId="0" borderId="0" xfId="0" applyFont="1"/>
    <xf numFmtId="1" fontId="25" fillId="9" borderId="8" xfId="0" quotePrefix="1" applyNumberFormat="1" applyFont="1" applyFill="1" applyBorder="1" applyAlignment="1" applyProtection="1">
      <alignment horizontal="center" vertical="center"/>
      <protection locked="0"/>
    </xf>
    <xf numFmtId="44" fontId="24" fillId="9" borderId="8" xfId="1" quotePrefix="1" applyFont="1" applyFill="1" applyBorder="1" applyAlignment="1" applyProtection="1">
      <alignment horizontal="center" vertical="center"/>
      <protection locked="0"/>
    </xf>
    <xf numFmtId="44" fontId="25" fillId="9" borderId="8" xfId="1" quotePrefix="1" applyFont="1" applyFill="1" applyBorder="1" applyAlignment="1" applyProtection="1">
      <alignment horizontal="center" vertical="center"/>
      <protection locked="0"/>
    </xf>
    <xf numFmtId="0" fontId="2" fillId="8" borderId="18" xfId="0" applyFont="1" applyFill="1" applyBorder="1" applyAlignment="1">
      <alignment horizontal="center"/>
    </xf>
    <xf numFmtId="0" fontId="2" fillId="8" borderId="16" xfId="0" applyFont="1" applyFill="1" applyBorder="1" applyAlignment="1">
      <alignment horizontal="center"/>
    </xf>
    <xf numFmtId="0" fontId="0" fillId="0" borderId="0" xfId="0" applyFill="1" applyAlignment="1">
      <alignment horizontal="right"/>
    </xf>
    <xf numFmtId="1" fontId="0" fillId="0" borderId="0" xfId="0" applyNumberFormat="1" applyFill="1" applyAlignment="1">
      <alignment horizontal="left"/>
    </xf>
    <xf numFmtId="44" fontId="7" fillId="0" borderId="27" xfId="0" applyNumberFormat="1" applyFont="1" applyBorder="1" applyAlignment="1">
      <alignment horizontal="center"/>
    </xf>
    <xf numFmtId="44" fontId="7" fillId="3" borderId="27" xfId="0" applyNumberFormat="1" applyFont="1" applyFill="1" applyBorder="1" applyAlignment="1">
      <alignment horizontal="center"/>
    </xf>
    <xf numFmtId="0" fontId="7" fillId="2" borderId="27" xfId="0" applyFont="1" applyFill="1" applyBorder="1" applyAlignment="1">
      <alignment horizontal="center"/>
    </xf>
    <xf numFmtId="0" fontId="7" fillId="0" borderId="27" xfId="0" applyFont="1" applyBorder="1" applyAlignment="1">
      <alignment horizontal="center"/>
    </xf>
    <xf numFmtId="0" fontId="7" fillId="3" borderId="27" xfId="0" applyFont="1" applyFill="1" applyBorder="1" applyAlignment="1">
      <alignment horizontal="center"/>
    </xf>
    <xf numFmtId="0" fontId="7" fillId="0" borderId="25" xfId="0" applyFont="1" applyBorder="1" applyAlignment="1">
      <alignment horizontal="center"/>
    </xf>
    <xf numFmtId="0" fontId="26" fillId="5" borderId="0" xfId="0" applyNumberFormat="1" applyFont="1" applyFill="1" applyBorder="1" applyAlignment="1"/>
    <xf numFmtId="0" fontId="7" fillId="0" borderId="23" xfId="0" applyFont="1" applyBorder="1" applyAlignment="1">
      <alignment horizontal="center"/>
    </xf>
    <xf numFmtId="0" fontId="7" fillId="4" borderId="0" xfId="0" applyFont="1" applyFill="1" applyBorder="1" applyAlignment="1">
      <alignment horizontal="center"/>
    </xf>
    <xf numFmtId="44" fontId="24" fillId="4" borderId="0" xfId="1" quotePrefix="1" applyFont="1" applyFill="1" applyBorder="1" applyAlignment="1" applyProtection="1">
      <alignment horizontal="center" vertical="center"/>
      <protection locked="0"/>
    </xf>
    <xf numFmtId="44" fontId="7" fillId="4" borderId="0" xfId="1" applyFont="1" applyFill="1" applyBorder="1" applyAlignment="1">
      <alignment horizontal="center"/>
    </xf>
    <xf numFmtId="0" fontId="7" fillId="0" borderId="0" xfId="0" applyFont="1"/>
    <xf numFmtId="0" fontId="13" fillId="0" borderId="0" xfId="0" applyFont="1" applyBorder="1" applyAlignment="1">
      <alignment horizontal="center"/>
    </xf>
    <xf numFmtId="43" fontId="0" fillId="0" borderId="16" xfId="0" applyNumberFormat="1" applyBorder="1" applyAlignment="1">
      <alignment horizontal="center"/>
    </xf>
    <xf numFmtId="0" fontId="0" fillId="0" borderId="0" xfId="0" applyBorder="1" applyAlignment="1">
      <alignment horizontal="center"/>
    </xf>
    <xf numFmtId="43" fontId="3" fillId="0" borderId="70" xfId="3" applyFont="1" applyBorder="1" applyAlignment="1">
      <alignment horizontal="center"/>
    </xf>
    <xf numFmtId="44" fontId="3" fillId="0" borderId="70" xfId="1" applyFont="1" applyBorder="1" applyAlignment="1">
      <alignment horizontal="center"/>
    </xf>
    <xf numFmtId="0" fontId="2" fillId="0" borderId="5" xfId="0" applyFont="1" applyBorder="1" applyAlignment="1">
      <alignment wrapText="1"/>
    </xf>
    <xf numFmtId="0" fontId="0" fillId="0" borderId="0" xfId="0" applyBorder="1"/>
    <xf numFmtId="0" fontId="2" fillId="0" borderId="71" xfId="0" applyFont="1" applyBorder="1"/>
    <xf numFmtId="44" fontId="2" fillId="0" borderId="72" xfId="1" applyFont="1" applyFill="1" applyBorder="1" applyAlignment="1">
      <alignment horizontal="center"/>
    </xf>
    <xf numFmtId="44" fontId="3" fillId="0" borderId="73" xfId="1" applyFont="1" applyBorder="1" applyAlignment="1">
      <alignment horizontal="center"/>
    </xf>
    <xf numFmtId="0" fontId="9" fillId="7" borderId="3" xfId="0" applyFont="1" applyFill="1" applyBorder="1"/>
    <xf numFmtId="0" fontId="7" fillId="0" borderId="3" xfId="0" applyFont="1" applyBorder="1" applyAlignment="1">
      <alignment horizontal="center"/>
    </xf>
    <xf numFmtId="0" fontId="0" fillId="0" borderId="3" xfId="0" applyBorder="1"/>
    <xf numFmtId="0" fontId="0" fillId="0" borderId="4" xfId="0" applyBorder="1"/>
    <xf numFmtId="44" fontId="0" fillId="0" borderId="6" xfId="0" applyNumberFormat="1" applyBorder="1"/>
    <xf numFmtId="44" fontId="0" fillId="3" borderId="8" xfId="0" applyNumberFormat="1" applyFill="1" applyBorder="1"/>
    <xf numFmtId="44" fontId="0" fillId="2" borderId="8" xfId="0" applyNumberFormat="1" applyFill="1" applyBorder="1"/>
    <xf numFmtId="0" fontId="7" fillId="0" borderId="2" xfId="0" applyFont="1" applyBorder="1"/>
    <xf numFmtId="0" fontId="7" fillId="0" borderId="74" xfId="0" applyFont="1" applyBorder="1"/>
    <xf numFmtId="0" fontId="7" fillId="0" borderId="74" xfId="0" applyFont="1" applyBorder="1" applyAlignment="1">
      <alignment wrapText="1"/>
    </xf>
    <xf numFmtId="0" fontId="7" fillId="0" borderId="70" xfId="0" applyFont="1" applyBorder="1"/>
    <xf numFmtId="0" fontId="7" fillId="0" borderId="26" xfId="0" applyFont="1" applyFill="1" applyBorder="1" applyAlignment="1">
      <alignment horizontal="center" wrapText="1"/>
    </xf>
    <xf numFmtId="44" fontId="7" fillId="0" borderId="4" xfId="1" applyNumberFormat="1" applyFont="1" applyBorder="1" applyAlignment="1">
      <alignment horizontal="center"/>
    </xf>
    <xf numFmtId="168" fontId="25" fillId="9" borderId="8" xfId="0" quotePrefix="1" applyNumberFormat="1" applyFont="1" applyFill="1" applyBorder="1" applyAlignment="1" applyProtection="1">
      <alignment horizontal="center" vertical="center"/>
      <protection locked="0"/>
    </xf>
    <xf numFmtId="2" fontId="9" fillId="0" borderId="8" xfId="0" applyNumberFormat="1" applyFont="1" applyBorder="1" applyAlignment="1" applyProtection="1">
      <alignment horizontal="center" vertical="center"/>
    </xf>
    <xf numFmtId="0" fontId="9" fillId="0" borderId="9" xfId="0" applyFont="1" applyBorder="1" applyAlignment="1"/>
    <xf numFmtId="0" fontId="9" fillId="0" borderId="9" xfId="0" applyFont="1" applyBorder="1" applyAlignment="1">
      <alignment horizontal="left" wrapText="1"/>
    </xf>
    <xf numFmtId="0" fontId="7" fillId="10" borderId="27" xfId="0" applyFont="1" applyFill="1" applyBorder="1" applyAlignment="1">
      <alignment horizontal="center"/>
    </xf>
    <xf numFmtId="43" fontId="0" fillId="10" borderId="16" xfId="0" applyNumberFormat="1" applyFill="1" applyBorder="1"/>
    <xf numFmtId="44" fontId="7" fillId="10" borderId="27" xfId="0" applyNumberFormat="1" applyFont="1" applyFill="1" applyBorder="1" applyAlignment="1">
      <alignment horizontal="center"/>
    </xf>
    <xf numFmtId="44" fontId="0" fillId="10" borderId="8" xfId="0" applyNumberFormat="1" applyFill="1" applyBorder="1"/>
    <xf numFmtId="165" fontId="9" fillId="10" borderId="8" xfId="1" applyNumberFormat="1" applyFont="1" applyFill="1" applyBorder="1"/>
    <xf numFmtId="44" fontId="9" fillId="10" borderId="8" xfId="1" applyFont="1" applyFill="1" applyBorder="1"/>
    <xf numFmtId="10" fontId="2" fillId="9" borderId="28" xfId="2" applyNumberFormat="1" applyFont="1" applyFill="1" applyBorder="1" applyAlignment="1" applyProtection="1">
      <alignment horizontal="center"/>
      <protection locked="0"/>
    </xf>
    <xf numFmtId="0" fontId="6" fillId="4" borderId="0" xfId="0" applyFont="1" applyFill="1" applyBorder="1" applyAlignment="1">
      <alignment horizontal="center"/>
    </xf>
    <xf numFmtId="0" fontId="27" fillId="0" borderId="9" xfId="0" applyFont="1" applyBorder="1" applyAlignment="1" applyProtection="1">
      <alignment horizontal="center"/>
      <protection locked="0"/>
    </xf>
    <xf numFmtId="0" fontId="27" fillId="0" borderId="10" xfId="0" applyFont="1" applyBorder="1" applyAlignment="1" applyProtection="1">
      <alignment horizontal="center"/>
      <protection locked="0"/>
    </xf>
    <xf numFmtId="0" fontId="27" fillId="0" borderId="11" xfId="0" applyFont="1" applyBorder="1" applyAlignment="1" applyProtection="1">
      <alignment horizontal="center"/>
      <protection locked="0"/>
    </xf>
    <xf numFmtId="0" fontId="5" fillId="0" borderId="0" xfId="0" applyFont="1" applyFill="1" applyBorder="1" applyAlignment="1">
      <alignment horizontal="center" vertical="center"/>
    </xf>
    <xf numFmtId="0" fontId="4" fillId="0" borderId="0" xfId="0" applyFont="1" applyBorder="1" applyAlignment="1">
      <alignment horizontal="center" textRotation="90"/>
    </xf>
    <xf numFmtId="43" fontId="3" fillId="8" borderId="13" xfId="3" applyFont="1" applyFill="1" applyBorder="1" applyAlignment="1">
      <alignment horizontal="center"/>
    </xf>
    <xf numFmtId="43" fontId="3" fillId="8" borderId="14" xfId="3" applyFont="1" applyFill="1" applyBorder="1" applyAlignment="1">
      <alignment horizontal="center"/>
    </xf>
    <xf numFmtId="44" fontId="3" fillId="8" borderId="13" xfId="1" applyFont="1" applyFill="1" applyBorder="1" applyAlignment="1">
      <alignment horizontal="center"/>
    </xf>
    <xf numFmtId="44" fontId="3" fillId="8" borderId="14" xfId="1" applyFont="1" applyFill="1" applyBorder="1" applyAlignment="1">
      <alignment horizontal="center"/>
    </xf>
    <xf numFmtId="0" fontId="22" fillId="0" borderId="7" xfId="0" applyFont="1" applyFill="1" applyBorder="1" applyAlignment="1">
      <alignment horizontal="right"/>
    </xf>
    <xf numFmtId="0" fontId="22" fillId="0" borderId="26" xfId="0" applyFont="1" applyFill="1" applyBorder="1" applyAlignment="1">
      <alignment horizontal="right"/>
    </xf>
    <xf numFmtId="0" fontId="0" fillId="4" borderId="0" xfId="0" applyFill="1" applyBorder="1" applyAlignment="1">
      <alignment horizontal="center"/>
    </xf>
    <xf numFmtId="0" fontId="9" fillId="0" borderId="9" xfId="0" applyFont="1" applyBorder="1" applyAlignment="1">
      <alignment horizontal="right"/>
    </xf>
    <xf numFmtId="0" fontId="9" fillId="0" borderId="10" xfId="0" applyFont="1" applyBorder="1" applyAlignment="1">
      <alignment horizontal="right"/>
    </xf>
    <xf numFmtId="0" fontId="9" fillId="0" borderId="11" xfId="0" applyFont="1" applyBorder="1" applyAlignment="1">
      <alignment horizontal="right"/>
    </xf>
    <xf numFmtId="0" fontId="0" fillId="0" borderId="75" xfId="0" applyBorder="1" applyAlignment="1">
      <alignment horizontal="center"/>
    </xf>
    <xf numFmtId="0" fontId="0" fillId="0" borderId="76" xfId="0" applyBorder="1" applyAlignment="1">
      <alignment horizontal="center"/>
    </xf>
    <xf numFmtId="0" fontId="0" fillId="0" borderId="77" xfId="0" applyBorder="1" applyAlignment="1">
      <alignment horizontal="center"/>
    </xf>
    <xf numFmtId="0" fontId="9" fillId="0" borderId="69" xfId="0" applyFont="1" applyBorder="1" applyAlignment="1">
      <alignment horizontal="right"/>
    </xf>
    <xf numFmtId="0" fontId="16" fillId="5" borderId="32" xfId="0" applyNumberFormat="1" applyFont="1" applyFill="1" applyBorder="1" applyAlignment="1">
      <alignment horizontal="center" vertical="center"/>
    </xf>
    <xf numFmtId="1" fontId="16" fillId="5" borderId="39" xfId="0" applyNumberFormat="1" applyFont="1" applyFill="1" applyBorder="1" applyAlignment="1">
      <alignment horizontal="center" vertical="center"/>
    </xf>
    <xf numFmtId="1" fontId="16" fillId="5" borderId="44" xfId="0" applyNumberFormat="1" applyFont="1" applyFill="1" applyBorder="1" applyAlignment="1">
      <alignment horizontal="center" vertical="center"/>
    </xf>
    <xf numFmtId="0" fontId="16" fillId="5" borderId="33" xfId="0" applyNumberFormat="1" applyFont="1" applyFill="1" applyBorder="1" applyAlignment="1">
      <alignment horizontal="center" vertical="center"/>
    </xf>
    <xf numFmtId="1" fontId="16" fillId="5" borderId="40" xfId="0" applyNumberFormat="1" applyFont="1" applyFill="1" applyBorder="1" applyAlignment="1">
      <alignment horizontal="center" vertical="center"/>
    </xf>
    <xf numFmtId="1" fontId="16" fillId="5" borderId="45" xfId="0" applyNumberFormat="1" applyFont="1" applyFill="1" applyBorder="1" applyAlignment="1">
      <alignment horizontal="center" vertical="center"/>
    </xf>
    <xf numFmtId="0" fontId="16" fillId="5" borderId="34" xfId="0" applyNumberFormat="1" applyFont="1" applyFill="1" applyBorder="1" applyAlignment="1">
      <alignment horizontal="center" vertical="center"/>
    </xf>
    <xf numFmtId="1" fontId="16" fillId="5" borderId="35" xfId="0" applyNumberFormat="1" applyFont="1" applyFill="1" applyBorder="1" applyAlignment="1">
      <alignment horizontal="center" vertical="center"/>
    </xf>
    <xf numFmtId="1" fontId="16" fillId="5" borderId="41" xfId="0" applyNumberFormat="1" applyFont="1" applyFill="1" applyBorder="1" applyAlignment="1">
      <alignment horizontal="center" vertical="center"/>
    </xf>
    <xf numFmtId="1" fontId="16" fillId="5" borderId="42" xfId="0" applyNumberFormat="1" applyFont="1" applyFill="1" applyBorder="1" applyAlignment="1">
      <alignment horizontal="center" vertical="center"/>
    </xf>
    <xf numFmtId="0" fontId="16" fillId="5" borderId="36" xfId="0" applyNumberFormat="1" applyFont="1" applyFill="1" applyBorder="1" applyAlignment="1">
      <alignment horizontal="center"/>
    </xf>
    <xf numFmtId="1" fontId="16" fillId="5" borderId="37" xfId="0" applyNumberFormat="1" applyFont="1" applyFill="1" applyBorder="1" applyAlignment="1">
      <alignment horizontal="center"/>
    </xf>
    <xf numFmtId="1" fontId="16" fillId="5" borderId="38" xfId="0" applyNumberFormat="1" applyFont="1" applyFill="1" applyBorder="1" applyAlignment="1">
      <alignment horizontal="center"/>
    </xf>
    <xf numFmtId="0" fontId="16" fillId="5" borderId="36" xfId="0" applyNumberFormat="1" applyFont="1" applyFill="1" applyBorder="1" applyAlignment="1">
      <alignment horizontal="center" vertical="center"/>
    </xf>
    <xf numFmtId="1" fontId="16" fillId="5" borderId="43" xfId="0" applyNumberFormat="1" applyFont="1" applyFill="1" applyBorder="1" applyAlignment="1">
      <alignment horizontal="center" vertical="center"/>
    </xf>
  </cellXfs>
  <cellStyles count="5">
    <cellStyle name="Milliers" xfId="3" builtinId="3"/>
    <cellStyle name="Monétaire" xfId="1" builtinId="4"/>
    <cellStyle name="Normal" xfId="0" builtinId="0"/>
    <cellStyle name="Normal 2" xfId="4"/>
    <cellStyle name="Pourcentage" xfId="2" builtinId="5"/>
  </cellStyles>
  <dxfs count="9">
    <dxf>
      <font>
        <color rgb="FFFFFFFF"/>
      </font>
      <fill>
        <patternFill patternType="solid">
          <fgColor indexed="18"/>
          <bgColor indexed="9"/>
        </patternFill>
      </fill>
    </dxf>
    <dxf>
      <font>
        <color rgb="FFFFFFFF"/>
      </font>
      <fill>
        <patternFill patternType="solid">
          <fgColor indexed="18"/>
          <bgColor indexed="9"/>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161925</xdr:colOff>
      <xdr:row>0</xdr:row>
      <xdr:rowOff>133349</xdr:rowOff>
    </xdr:from>
    <xdr:to>
      <xdr:col>11</xdr:col>
      <xdr:colOff>457200</xdr:colOff>
      <xdr:row>45</xdr:row>
      <xdr:rowOff>142875</xdr:rowOff>
    </xdr:to>
    <xdr:sp macro="" textlink="">
      <xdr:nvSpPr>
        <xdr:cNvPr id="2" name="ZoneTexte 1"/>
        <xdr:cNvSpPr txBox="1"/>
      </xdr:nvSpPr>
      <xdr:spPr>
        <a:xfrm>
          <a:off x="161925" y="133349"/>
          <a:ext cx="8677275" cy="8582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fr-FR" sz="1400" b="1" u="sng">
            <a:latin typeface="Dosis" panose="02010503020202060003" pitchFamily="2" charset="0"/>
          </a:endParaRPr>
        </a:p>
        <a:p>
          <a:pPr algn="ctr"/>
          <a:endParaRPr lang="fr-FR" sz="1400" b="1" u="sng">
            <a:latin typeface="Dosis" panose="02010503020202060003" pitchFamily="2" charset="0"/>
          </a:endParaRPr>
        </a:p>
        <a:p>
          <a:pPr algn="ctr"/>
          <a:endParaRPr lang="fr-FR" sz="1400" b="1" u="sng">
            <a:latin typeface="Dosis" panose="02010503020202060003" pitchFamily="2" charset="0"/>
          </a:endParaRPr>
        </a:p>
        <a:p>
          <a:pPr algn="ctr"/>
          <a:endParaRPr lang="fr-FR" sz="1400" b="1" u="sng">
            <a:latin typeface="Dosis" panose="02010503020202060003" pitchFamily="2" charset="0"/>
          </a:endParaRPr>
        </a:p>
        <a:p>
          <a:pPr algn="ctr"/>
          <a:endParaRPr lang="fr-FR" sz="1400" b="1" u="sng">
            <a:latin typeface="Dosis" panose="02010503020202060003" pitchFamily="2" charset="0"/>
          </a:endParaRPr>
        </a:p>
        <a:p>
          <a:pPr algn="ctr"/>
          <a:endParaRPr lang="fr-FR" sz="1400" b="1" u="sng">
            <a:latin typeface="Dosis" panose="02010503020202060003" pitchFamily="2" charset="0"/>
          </a:endParaRPr>
        </a:p>
        <a:p>
          <a:pPr algn="ctr"/>
          <a:endParaRPr lang="fr-FR" sz="1400" b="1" u="sng">
            <a:latin typeface="Dosis" panose="02010503020202060003" pitchFamily="2" charset="0"/>
          </a:endParaRPr>
        </a:p>
        <a:p>
          <a:endParaRPr lang="fr-FR" sz="1100" baseline="0">
            <a:latin typeface="Alwyn" panose="00000300000000000000" pitchFamily="2" charset="0"/>
          </a:endParaRPr>
        </a:p>
        <a:p>
          <a:r>
            <a:rPr lang="fr-FR" sz="1100" baseline="0">
              <a:latin typeface="Alwyn" panose="00000300000000000000" pitchFamily="2" charset="0"/>
            </a:rPr>
            <a:t>Dans le cadre de la réforme du financement de l'Etat au secteur de l'Insertion par Activité Economique, CHANTIER école a souhaité proposer un outil ayant une double caractéristique :</a:t>
          </a:r>
        </a:p>
        <a:p>
          <a:r>
            <a:rPr lang="fr-FR" sz="1100" b="1" baseline="0">
              <a:latin typeface="Alwyn" panose="00000300000000000000" pitchFamily="2" charset="0"/>
            </a:rPr>
            <a:t>- Permettre aux structures de mesurer l'impact financier à terme de cette réforme ;</a:t>
          </a:r>
        </a:p>
        <a:p>
          <a:r>
            <a:rPr lang="fr-FR" sz="1100" b="1" baseline="0">
              <a:latin typeface="Alwyn" panose="00000300000000000000" pitchFamily="2" charset="0"/>
            </a:rPr>
            <a:t>- Fournir des données d'observation de cet impact afin de permettre des propositions d'accompagnements ciblées et adaptées, mais aussi de négocier des mesures de compensations nécessaires.</a:t>
          </a:r>
        </a:p>
        <a:p>
          <a:endParaRPr lang="fr-FR" sz="1100" baseline="0">
            <a:latin typeface="Alwyn" panose="00000300000000000000" pitchFamily="2" charset="0"/>
          </a:endParaRPr>
        </a:p>
        <a:p>
          <a:r>
            <a:rPr lang="fr-FR" sz="1100">
              <a:latin typeface="Alwyn" panose="00000300000000000000" pitchFamily="2" charset="0"/>
            </a:rPr>
            <a:t>Il s'agit par</a:t>
          </a:r>
          <a:r>
            <a:rPr lang="fr-FR" sz="1100" baseline="0">
              <a:latin typeface="Alwyn" panose="00000300000000000000" pitchFamily="2" charset="0"/>
            </a:rPr>
            <a:t> conséquent d'un outil complémentaire à d'autres déjà diffusés et notamment celui de l'IGAS / IGF qui permet de prendre en compte l'impact de l'année de transition, à savoir 2014. </a:t>
          </a:r>
        </a:p>
        <a:p>
          <a:endParaRPr lang="fr-FR" sz="1100" baseline="0">
            <a:latin typeface="Alwyn" panose="00000300000000000000" pitchFamily="2" charset="0"/>
          </a:endParaRPr>
        </a:p>
        <a:p>
          <a:r>
            <a:rPr lang="fr-FR" sz="1100" b="1">
              <a:latin typeface="Alwyn" panose="00000300000000000000" pitchFamily="2" charset="0"/>
            </a:rPr>
            <a:t>A partir de quelques</a:t>
          </a:r>
          <a:r>
            <a:rPr lang="fr-FR" sz="1100" b="1" baseline="0">
              <a:latin typeface="Alwyn" panose="00000300000000000000" pitchFamily="2" charset="0"/>
            </a:rPr>
            <a:t> données simples </a:t>
          </a:r>
          <a:r>
            <a:rPr lang="fr-FR" sz="1100" baseline="0">
              <a:latin typeface="Alwyn" panose="00000300000000000000" pitchFamily="2" charset="0"/>
            </a:rPr>
            <a:t>(Nombre de postes conventionnés, nombre d'heures hebdomadaires pour les salariés polyvalents, nombre de postes de permanents, montant de l'aide à l'accompagnement et total des salaires bruts des permanents), </a:t>
          </a:r>
          <a:r>
            <a:rPr lang="fr-FR" sz="1100" b="1" baseline="0">
              <a:latin typeface="Alwyn" panose="00000300000000000000" pitchFamily="2" charset="0"/>
            </a:rPr>
            <a:t>chaque structure pourra comparer l'impact positif ou négatif de la réforme sur le plan financier, sur la base du financement socle, d'une modulation à 5%, 7% et 10%. </a:t>
          </a:r>
          <a:r>
            <a:rPr lang="fr-FR" sz="1100" baseline="0">
              <a:latin typeface="Alwyn" panose="00000300000000000000" pitchFamily="2" charset="0"/>
            </a:rPr>
            <a:t>Les calculs se feront automatiquement à partir des données rentrées dans les cellules en rouge (les seules qui sont modifiables). </a:t>
          </a:r>
        </a:p>
        <a:p>
          <a:endParaRPr lang="fr-FR" sz="1100" baseline="0">
            <a:latin typeface="Alwyn" panose="00000300000000000000" pitchFamily="2" charset="0"/>
          </a:endParaRPr>
        </a:p>
        <a:p>
          <a:r>
            <a:rPr lang="fr-FR" sz="1100" baseline="0">
              <a:latin typeface="Alwyn" panose="00000300000000000000" pitchFamily="2" charset="0"/>
            </a:rPr>
            <a:t>Le taux de charges patronales pour les CUI-CAE et les CDDI est celui adopté par l'IGAS/IGF et prend en compte la Convention Collective des ACI.</a:t>
          </a:r>
        </a:p>
        <a:p>
          <a:endParaRPr lang="fr-FR" sz="1100" baseline="0">
            <a:latin typeface="Alwyn" panose="00000300000000000000" pitchFamily="2" charset="0"/>
          </a:endParaRPr>
        </a:p>
        <a:p>
          <a:r>
            <a:rPr lang="fr-FR" sz="1100" b="1" baseline="0">
              <a:latin typeface="Alwyn" panose="00000300000000000000" pitchFamily="2" charset="0"/>
            </a:rPr>
            <a:t>L'outil permet aussi de calculer les dépassements de seuils de salariés </a:t>
          </a:r>
          <a:r>
            <a:rPr lang="fr-FR" sz="1100" baseline="0">
              <a:latin typeface="Alwyn" panose="00000300000000000000" pitchFamily="2" charset="0"/>
            </a:rPr>
            <a:t>et les conséquences en termes de charges nouvelles (Taxe transport, FNAL ou Comité d'Entreprise).  Pour cela, il est impératif de renseigner les cellules sur le nombre de salariés permanents et le total de salaires des permanents en brut annuel). Pour ce qui concerne la taxe transport, toutes les structures n'étant pas concernées, il faut renseigner le taux appliqué par l'autorité organisatrice des transports compétente  (a noter que des mesures de dégressivité existent pour les structures nouvellement assujetties à ce versement). </a:t>
          </a:r>
        </a:p>
        <a:p>
          <a:endParaRPr lang="fr-FR" sz="1100" baseline="0">
            <a:latin typeface="Alwyn" panose="00000300000000000000" pitchFamily="2" charset="0"/>
          </a:endParaRPr>
        </a:p>
        <a:p>
          <a:r>
            <a:rPr lang="fr-FR" sz="1100" b="1" baseline="0">
              <a:latin typeface="Alwyn" panose="00000300000000000000" pitchFamily="2" charset="0"/>
            </a:rPr>
            <a:t>Enfin, les structures qui le souhaitent peuvent aussi calculer l'impact de la mise en œuvre d'Instances représentatives du personnel</a:t>
          </a:r>
          <a:r>
            <a:rPr lang="fr-FR" sz="1100" baseline="0">
              <a:latin typeface="Alwyn" panose="00000300000000000000" pitchFamily="2" charset="0"/>
            </a:rPr>
            <a:t>, notamment pour ce qui concerne les heures de délégation. Il faut pour cela entrer le salaire brut et les charges patronales mensuelles des salariés concernés et le calcul s'effectue en tenant compte des heures maximum de délégation (Il s'agit d'un volume maxi et cela ne présume pas de leur utilisation).  A partir de certains seuils, des représentants du personnel devront être désignés (Titulaires et supléants). L'outil calcule le nombre de titulaires et le volume d'heures de délégation en fonction de l'effectif de la structure.</a:t>
          </a:r>
        </a:p>
        <a:p>
          <a:r>
            <a:rPr lang="fr-FR" sz="1100" baseline="0">
              <a:latin typeface="Alwyn" panose="00000300000000000000" pitchFamily="2" charset="0"/>
            </a:rPr>
            <a:t>En revanche, il n'est pas tenu compte ni des heures de délégation pour les membres du CHSCT (difficile à automatiser le calcul), ni des investissements nécessaires pour la mise à disposition de locaux.  La contribution patronale aux œuvres sociales dépend des sommes consacrées les trois dernières années et n'a donc pas de caractère obligatoire. </a:t>
          </a:r>
        </a:p>
        <a:p>
          <a:endParaRPr lang="fr-FR" sz="1100" baseline="0">
            <a:latin typeface="Alwyn" panose="00000300000000000000" pitchFamily="2" charset="0"/>
          </a:endParaRPr>
        </a:p>
        <a:p>
          <a:endParaRPr lang="fr-FR" sz="1100">
            <a:latin typeface="Alwyn" panose="00000300000000000000" pitchFamily="2" charset="0"/>
          </a:endParaRPr>
        </a:p>
        <a:p>
          <a:r>
            <a:rPr lang="fr-FR" sz="1100" b="1">
              <a:latin typeface="Alwyn" panose="00000300000000000000" pitchFamily="2" charset="0"/>
            </a:rPr>
            <a:t>Afin de permettre une veille efficace et un argumentaire</a:t>
          </a:r>
          <a:r>
            <a:rPr lang="fr-FR" sz="1100" b="1" baseline="0">
              <a:latin typeface="Alwyn" panose="00000300000000000000" pitchFamily="2" charset="0"/>
            </a:rPr>
            <a:t> parfaitement illustré,  vous pouvez nous transmettre les résultats concernant votre structure (contact.national@chantierecole.org).  </a:t>
          </a:r>
        </a:p>
        <a:p>
          <a:endParaRPr lang="fr-FR" sz="1100" baseline="0">
            <a:latin typeface="Alwyn" panose="00000300000000000000" pitchFamily="2" charset="0"/>
          </a:endParaRPr>
        </a:p>
        <a:p>
          <a:r>
            <a:rPr lang="fr-FR" sz="1100" baseline="0">
              <a:latin typeface="Alwyn" panose="00000300000000000000" pitchFamily="2" charset="0"/>
            </a:rPr>
            <a:t>Ils seront compilés et permettront le cas échéant d'étudier, interpeller et de négocier des mesures de compensation. </a:t>
          </a:r>
        </a:p>
        <a:p>
          <a:endParaRPr lang="fr-FR" sz="1100" baseline="0">
            <a:latin typeface="Alwyn" panose="00000300000000000000" pitchFamily="2" charset="0"/>
          </a:endParaRPr>
        </a:p>
        <a:p>
          <a:endParaRPr lang="fr-FR" sz="1100" baseline="0">
            <a:latin typeface="Alwyn" panose="00000300000000000000" pitchFamily="2" charset="0"/>
          </a:endParaRPr>
        </a:p>
        <a:p>
          <a:pPr algn="r"/>
          <a:r>
            <a:rPr lang="fr-FR" sz="1100" b="1" baseline="0">
              <a:latin typeface="Alwyn" panose="00000300000000000000" pitchFamily="2" charset="0"/>
            </a:rPr>
            <a:t>CHANTIER école</a:t>
          </a:r>
          <a:endParaRPr lang="fr-FR" sz="1100" b="1">
            <a:latin typeface="Alwyn" panose="00000300000000000000" pitchFamily="2" charset="0"/>
          </a:endParaRPr>
        </a:p>
      </xdr:txBody>
    </xdr:sp>
    <xdr:clientData/>
  </xdr:twoCellAnchor>
  <xdr:twoCellAnchor editAs="oneCell">
    <xdr:from>
      <xdr:col>0</xdr:col>
      <xdr:colOff>247651</xdr:colOff>
      <xdr:row>0</xdr:row>
      <xdr:rowOff>180976</xdr:rowOff>
    </xdr:from>
    <xdr:to>
      <xdr:col>4</xdr:col>
      <xdr:colOff>152401</xdr:colOff>
      <xdr:row>7</xdr:row>
      <xdr:rowOff>190417</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1" y="180976"/>
          <a:ext cx="2952750" cy="1342941"/>
        </a:xfrm>
        <a:prstGeom prst="rect">
          <a:avLst/>
        </a:prstGeom>
      </xdr:spPr>
    </xdr:pic>
    <xdr:clientData/>
  </xdr:twoCellAnchor>
  <xdr:twoCellAnchor editAs="oneCell">
    <xdr:from>
      <xdr:col>4</xdr:col>
      <xdr:colOff>123825</xdr:colOff>
      <xdr:row>1</xdr:row>
      <xdr:rowOff>56798</xdr:rowOff>
    </xdr:from>
    <xdr:to>
      <xdr:col>11</xdr:col>
      <xdr:colOff>361950</xdr:colOff>
      <xdr:row>7</xdr:row>
      <xdr:rowOff>157451</xdr:rowOff>
    </xdr:to>
    <xdr:pic>
      <xdr:nvPicPr>
        <xdr:cNvPr id="4" name="Imag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1825" y="247298"/>
          <a:ext cx="5572125" cy="1243653"/>
        </a:xfrm>
        <a:prstGeom prst="rect">
          <a:avLst/>
        </a:prstGeom>
      </xdr:spPr>
    </xdr:pic>
    <xdr:clientData/>
  </xdr:twoCellAnchor>
  <xdr:twoCellAnchor>
    <xdr:from>
      <xdr:col>4</xdr:col>
      <xdr:colOff>447675</xdr:colOff>
      <xdr:row>1</xdr:row>
      <xdr:rowOff>133350</xdr:rowOff>
    </xdr:from>
    <xdr:to>
      <xdr:col>11</xdr:col>
      <xdr:colOff>133350</xdr:colOff>
      <xdr:row>7</xdr:row>
      <xdr:rowOff>95249</xdr:rowOff>
    </xdr:to>
    <xdr:sp macro="" textlink="">
      <xdr:nvSpPr>
        <xdr:cNvPr id="5" name="ZoneTexte 4"/>
        <xdr:cNvSpPr txBox="1"/>
      </xdr:nvSpPr>
      <xdr:spPr>
        <a:xfrm>
          <a:off x="3495675" y="323850"/>
          <a:ext cx="5019675" cy="1104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fr-FR" sz="2000" b="1" u="none">
              <a:solidFill>
                <a:schemeClr val="bg1"/>
              </a:solidFill>
              <a:effectLst/>
              <a:latin typeface="Dosis" panose="02010503020202060003" pitchFamily="2" charset="0"/>
              <a:ea typeface="+mn-ea"/>
              <a:cs typeface="+mn-cs"/>
            </a:rPr>
            <a:t>Mesure de l'impact de la réforme du</a:t>
          </a:r>
        </a:p>
        <a:p>
          <a:pPr marL="0" marR="0" indent="0" defTabSz="914400" eaLnBrk="1" fontAlgn="auto" latinLnBrk="0" hangingPunct="1">
            <a:lnSpc>
              <a:spcPct val="100000"/>
            </a:lnSpc>
            <a:spcBef>
              <a:spcPts val="0"/>
            </a:spcBef>
            <a:spcAft>
              <a:spcPts val="0"/>
            </a:spcAft>
            <a:buClrTx/>
            <a:buSzTx/>
            <a:buFontTx/>
            <a:buNone/>
            <a:tabLst/>
            <a:defRPr/>
          </a:pPr>
          <a:r>
            <a:rPr lang="fr-FR" sz="2000" b="1" u="none" baseline="0">
              <a:solidFill>
                <a:schemeClr val="bg1"/>
              </a:solidFill>
              <a:effectLst/>
              <a:latin typeface="Dosis" panose="02010503020202060003" pitchFamily="2" charset="0"/>
              <a:ea typeface="+mn-ea"/>
              <a:cs typeface="+mn-cs"/>
            </a:rPr>
            <a:t>financement de l'IAE pour les </a:t>
          </a:r>
        </a:p>
        <a:p>
          <a:pPr marL="0" marR="0" indent="0" defTabSz="914400" eaLnBrk="1" fontAlgn="auto" latinLnBrk="0" hangingPunct="1">
            <a:lnSpc>
              <a:spcPct val="100000"/>
            </a:lnSpc>
            <a:spcBef>
              <a:spcPts val="0"/>
            </a:spcBef>
            <a:spcAft>
              <a:spcPts val="0"/>
            </a:spcAft>
            <a:buClrTx/>
            <a:buSzTx/>
            <a:buFontTx/>
            <a:buNone/>
            <a:tabLst/>
            <a:defRPr/>
          </a:pPr>
          <a:r>
            <a:rPr lang="fr-FR" sz="2000" b="1" u="none" baseline="0">
              <a:solidFill>
                <a:schemeClr val="bg1"/>
              </a:solidFill>
              <a:effectLst/>
              <a:latin typeface="Dosis" panose="02010503020202060003" pitchFamily="2" charset="0"/>
              <a:ea typeface="+mn-ea"/>
              <a:cs typeface="+mn-cs"/>
            </a:rPr>
            <a:t>Ateliers et Chantiers d'Insertion</a:t>
          </a:r>
          <a:endParaRPr lang="fr-FR" sz="2000" b="1" u="none">
            <a:solidFill>
              <a:schemeClr val="bg1"/>
            </a:solidFill>
            <a:effectLst/>
            <a:latin typeface="Dosis" panose="02010503020202060003" pitchFamily="2" charset="0"/>
          </a:endParaRPr>
        </a:p>
        <a:p>
          <a:endParaRPr lang="fr-FR" sz="1100"/>
        </a:p>
      </xdr:txBody>
    </xdr:sp>
    <xdr:clientData/>
  </xdr:twoCellAnchor>
  <xdr:twoCellAnchor editAs="oneCell">
    <xdr:from>
      <xdr:col>9</xdr:col>
      <xdr:colOff>542926</xdr:colOff>
      <xdr:row>1</xdr:row>
      <xdr:rowOff>46909</xdr:rowOff>
    </xdr:from>
    <xdr:to>
      <xdr:col>11</xdr:col>
      <xdr:colOff>390526</xdr:colOff>
      <xdr:row>7</xdr:row>
      <xdr:rowOff>177934</xdr:rowOff>
    </xdr:to>
    <xdr:pic>
      <xdr:nvPicPr>
        <xdr:cNvPr id="6" name="Image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00926" y="237409"/>
          <a:ext cx="1371600" cy="1274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83344</xdr:rowOff>
    </xdr:from>
    <xdr:to>
      <xdr:col>1</xdr:col>
      <xdr:colOff>369092</xdr:colOff>
      <xdr:row>8</xdr:row>
      <xdr:rowOff>16002</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3344"/>
          <a:ext cx="3202780" cy="1456658"/>
        </a:xfrm>
        <a:prstGeom prst="rect">
          <a:avLst/>
        </a:prstGeom>
      </xdr:spPr>
    </xdr:pic>
    <xdr:clientData/>
  </xdr:twoCellAnchor>
  <xdr:twoCellAnchor editAs="oneCell">
    <xdr:from>
      <xdr:col>1</xdr:col>
      <xdr:colOff>488156</xdr:colOff>
      <xdr:row>0</xdr:row>
      <xdr:rowOff>11907</xdr:rowOff>
    </xdr:from>
    <xdr:to>
      <xdr:col>9</xdr:col>
      <xdr:colOff>0</xdr:colOff>
      <xdr:row>7</xdr:row>
      <xdr:rowOff>11907</xdr:rowOff>
    </xdr:to>
    <xdr:pic>
      <xdr:nvPicPr>
        <xdr:cNvPr id="4" name="Imag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21844" y="11907"/>
          <a:ext cx="11168062" cy="1333500"/>
        </a:xfrm>
        <a:prstGeom prst="rect">
          <a:avLst/>
        </a:prstGeom>
      </xdr:spPr>
    </xdr:pic>
    <xdr:clientData/>
  </xdr:twoCellAnchor>
  <xdr:twoCellAnchor>
    <xdr:from>
      <xdr:col>1</xdr:col>
      <xdr:colOff>428624</xdr:colOff>
      <xdr:row>0</xdr:row>
      <xdr:rowOff>23813</xdr:rowOff>
    </xdr:from>
    <xdr:to>
      <xdr:col>7</xdr:col>
      <xdr:colOff>809624</xdr:colOff>
      <xdr:row>7</xdr:row>
      <xdr:rowOff>130969</xdr:rowOff>
    </xdr:to>
    <xdr:sp macro="" textlink="">
      <xdr:nvSpPr>
        <xdr:cNvPr id="5" name="ZoneTexte 4"/>
        <xdr:cNvSpPr txBox="1"/>
      </xdr:nvSpPr>
      <xdr:spPr>
        <a:xfrm>
          <a:off x="3417093" y="23813"/>
          <a:ext cx="10489406" cy="1440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4000" b="1">
              <a:solidFill>
                <a:schemeClr val="bg1"/>
              </a:solidFill>
              <a:latin typeface="Dosis" panose="02010503020202060003" pitchFamily="2" charset="0"/>
            </a:rPr>
            <a:t>Incidences réforme financement </a:t>
          </a:r>
        </a:p>
        <a:p>
          <a:pPr algn="ctr"/>
          <a:r>
            <a:rPr lang="fr-FR" sz="4000" b="1">
              <a:solidFill>
                <a:schemeClr val="bg1"/>
              </a:solidFill>
              <a:latin typeface="Dosis" panose="02010503020202060003" pitchFamily="2" charset="0"/>
            </a:rPr>
            <a:t>IAE / ACI</a:t>
          </a:r>
        </a:p>
      </xdr:txBody>
    </xdr:sp>
    <xdr:clientData/>
  </xdr:twoCellAnchor>
  <xdr:twoCellAnchor editAs="oneCell">
    <xdr:from>
      <xdr:col>0</xdr:col>
      <xdr:colOff>0</xdr:colOff>
      <xdr:row>24</xdr:row>
      <xdr:rowOff>207672</xdr:rowOff>
    </xdr:from>
    <xdr:to>
      <xdr:col>3</xdr:col>
      <xdr:colOff>1009649</xdr:colOff>
      <xdr:row>27</xdr:row>
      <xdr:rowOff>555121</xdr:rowOff>
    </xdr:to>
    <xdr:pic>
      <xdr:nvPicPr>
        <xdr:cNvPr id="7" name="Image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6410828"/>
          <a:ext cx="6712743" cy="1109449"/>
        </a:xfrm>
        <a:prstGeom prst="rect">
          <a:avLst/>
        </a:prstGeom>
      </xdr:spPr>
    </xdr:pic>
    <xdr:clientData/>
  </xdr:twoCellAnchor>
  <xdr:twoCellAnchor>
    <xdr:from>
      <xdr:col>0</xdr:col>
      <xdr:colOff>309562</xdr:colOff>
      <xdr:row>24</xdr:row>
      <xdr:rowOff>238125</xdr:rowOff>
    </xdr:from>
    <xdr:to>
      <xdr:col>3</xdr:col>
      <xdr:colOff>250031</xdr:colOff>
      <xdr:row>27</xdr:row>
      <xdr:rowOff>476250</xdr:rowOff>
    </xdr:to>
    <xdr:sp macro="" textlink="">
      <xdr:nvSpPr>
        <xdr:cNvPr id="8" name="ZoneTexte 7"/>
        <xdr:cNvSpPr txBox="1"/>
      </xdr:nvSpPr>
      <xdr:spPr>
        <a:xfrm>
          <a:off x="309562" y="5965031"/>
          <a:ext cx="5643563"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400" b="1">
              <a:solidFill>
                <a:schemeClr val="bg1"/>
              </a:solidFill>
              <a:latin typeface="Dosis" panose="02010503020202060003" pitchFamily="2" charset="0"/>
            </a:rPr>
            <a:t>Situation actuelle </a:t>
          </a:r>
        </a:p>
        <a:p>
          <a:r>
            <a:rPr lang="fr-FR" sz="2400" b="1">
              <a:solidFill>
                <a:schemeClr val="bg1"/>
              </a:solidFill>
              <a:latin typeface="Dosis" panose="02010503020202060003" pitchFamily="2" charset="0"/>
            </a:rPr>
            <a:t> CUI-CAE + Aide Accompagnement</a:t>
          </a:r>
        </a:p>
      </xdr:txBody>
    </xdr:sp>
    <xdr:clientData/>
  </xdr:twoCellAnchor>
  <xdr:twoCellAnchor editAs="oneCell">
    <xdr:from>
      <xdr:col>4</xdr:col>
      <xdr:colOff>190499</xdr:colOff>
      <xdr:row>24</xdr:row>
      <xdr:rowOff>190500</xdr:rowOff>
    </xdr:from>
    <xdr:to>
      <xdr:col>8</xdr:col>
      <xdr:colOff>533398</xdr:colOff>
      <xdr:row>27</xdr:row>
      <xdr:rowOff>537949</xdr:rowOff>
    </xdr:to>
    <xdr:pic>
      <xdr:nvPicPr>
        <xdr:cNvPr id="9" name="Image 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34312" y="6465094"/>
          <a:ext cx="6712743" cy="1109449"/>
        </a:xfrm>
        <a:prstGeom prst="rect">
          <a:avLst/>
        </a:prstGeom>
      </xdr:spPr>
    </xdr:pic>
    <xdr:clientData/>
  </xdr:twoCellAnchor>
  <xdr:twoCellAnchor>
    <xdr:from>
      <xdr:col>4</xdr:col>
      <xdr:colOff>535781</xdr:colOff>
      <xdr:row>24</xdr:row>
      <xdr:rowOff>250032</xdr:rowOff>
    </xdr:from>
    <xdr:to>
      <xdr:col>7</xdr:col>
      <xdr:colOff>988219</xdr:colOff>
      <xdr:row>27</xdr:row>
      <xdr:rowOff>559594</xdr:rowOff>
    </xdr:to>
    <xdr:sp macro="" textlink="">
      <xdr:nvSpPr>
        <xdr:cNvPr id="10" name="ZoneTexte 9"/>
        <xdr:cNvSpPr txBox="1"/>
      </xdr:nvSpPr>
      <xdr:spPr>
        <a:xfrm>
          <a:off x="7631906" y="5976938"/>
          <a:ext cx="5905501" cy="1071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400" b="1">
              <a:solidFill>
                <a:schemeClr val="bg1"/>
              </a:solidFill>
              <a:latin typeface="Dosis" panose="02010503020202060003" pitchFamily="2" charset="0"/>
            </a:rPr>
            <a:t>Réforme</a:t>
          </a:r>
          <a:r>
            <a:rPr lang="fr-FR" sz="2400" b="1" baseline="0">
              <a:solidFill>
                <a:schemeClr val="bg1"/>
              </a:solidFill>
              <a:latin typeface="Dosis" panose="02010503020202060003" pitchFamily="2" charset="0"/>
            </a:rPr>
            <a:t> du financement</a:t>
          </a:r>
        </a:p>
        <a:p>
          <a:r>
            <a:rPr lang="fr-FR" sz="2400" b="1" baseline="0">
              <a:solidFill>
                <a:schemeClr val="bg1"/>
              </a:solidFill>
              <a:latin typeface="Dosis" panose="02010503020202060003" pitchFamily="2" charset="0"/>
            </a:rPr>
            <a:t> de l'IAE</a:t>
          </a:r>
          <a:endParaRPr lang="fr-FR" sz="2400" b="1">
            <a:solidFill>
              <a:schemeClr val="bg1"/>
            </a:solidFill>
            <a:latin typeface="Dosis" panose="02010503020202060003" pitchFamily="2" charset="0"/>
          </a:endParaRPr>
        </a:p>
      </xdr:txBody>
    </xdr:sp>
    <xdr:clientData/>
  </xdr:twoCellAnchor>
  <xdr:twoCellAnchor editAs="oneCell">
    <xdr:from>
      <xdr:col>3</xdr:col>
      <xdr:colOff>357186</xdr:colOff>
      <xdr:row>41</xdr:row>
      <xdr:rowOff>100906</xdr:rowOff>
    </xdr:from>
    <xdr:to>
      <xdr:col>6</xdr:col>
      <xdr:colOff>714373</xdr:colOff>
      <xdr:row>43</xdr:row>
      <xdr:rowOff>192668</xdr:rowOff>
    </xdr:to>
    <xdr:pic>
      <xdr:nvPicPr>
        <xdr:cNvPr id="11" name="Image 1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060280" y="10673656"/>
          <a:ext cx="5881687" cy="782325"/>
        </a:xfrm>
        <a:prstGeom prst="rect">
          <a:avLst/>
        </a:prstGeom>
      </xdr:spPr>
    </xdr:pic>
    <xdr:clientData/>
  </xdr:twoCellAnchor>
  <xdr:twoCellAnchor>
    <xdr:from>
      <xdr:col>3</xdr:col>
      <xdr:colOff>178593</xdr:colOff>
      <xdr:row>41</xdr:row>
      <xdr:rowOff>89000</xdr:rowOff>
    </xdr:from>
    <xdr:to>
      <xdr:col>6</xdr:col>
      <xdr:colOff>166687</xdr:colOff>
      <xdr:row>44</xdr:row>
      <xdr:rowOff>255685</xdr:rowOff>
    </xdr:to>
    <xdr:sp macro="" textlink="">
      <xdr:nvSpPr>
        <xdr:cNvPr id="12" name="ZoneTexte 11"/>
        <xdr:cNvSpPr txBox="1"/>
      </xdr:nvSpPr>
      <xdr:spPr>
        <a:xfrm>
          <a:off x="5881687" y="10661750"/>
          <a:ext cx="5512594" cy="1107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3200" b="1">
              <a:solidFill>
                <a:schemeClr val="bg1"/>
              </a:solidFill>
              <a:latin typeface="Dosis" panose="02010503020202060003" pitchFamily="2" charset="0"/>
            </a:rPr>
            <a:t>Financements</a:t>
          </a:r>
          <a:r>
            <a:rPr lang="fr-FR" sz="3200" b="1" baseline="0">
              <a:solidFill>
                <a:schemeClr val="bg1"/>
              </a:solidFill>
              <a:latin typeface="Dosis" panose="02010503020202060003" pitchFamily="2" charset="0"/>
            </a:rPr>
            <a:t> de l'ETAT</a:t>
          </a:r>
          <a:endParaRPr lang="fr-FR" sz="3200" b="1">
            <a:solidFill>
              <a:schemeClr val="bg1"/>
            </a:solidFill>
            <a:latin typeface="Dosis" panose="02010503020202060003" pitchFamily="2" charset="0"/>
          </a:endParaRPr>
        </a:p>
      </xdr:txBody>
    </xdr:sp>
    <xdr:clientData/>
  </xdr:twoCellAnchor>
  <xdr:twoCellAnchor editAs="oneCell">
    <xdr:from>
      <xdr:col>0</xdr:col>
      <xdr:colOff>1404937</xdr:colOff>
      <xdr:row>49</xdr:row>
      <xdr:rowOff>142876</xdr:rowOff>
    </xdr:from>
    <xdr:to>
      <xdr:col>7</xdr:col>
      <xdr:colOff>619125</xdr:colOff>
      <xdr:row>52</xdr:row>
      <xdr:rowOff>88093</xdr:rowOff>
    </xdr:to>
    <xdr:pic>
      <xdr:nvPicPr>
        <xdr:cNvPr id="14" name="Image 13"/>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04937" y="14251782"/>
          <a:ext cx="11596688" cy="850092"/>
        </a:xfrm>
        <a:prstGeom prst="rect">
          <a:avLst/>
        </a:prstGeom>
      </xdr:spPr>
    </xdr:pic>
    <xdr:clientData/>
  </xdr:twoCellAnchor>
  <xdr:twoCellAnchor>
    <xdr:from>
      <xdr:col>0</xdr:col>
      <xdr:colOff>2488406</xdr:colOff>
      <xdr:row>49</xdr:row>
      <xdr:rowOff>142876</xdr:rowOff>
    </xdr:from>
    <xdr:to>
      <xdr:col>6</xdr:col>
      <xdr:colOff>71438</xdr:colOff>
      <xdr:row>51</xdr:row>
      <xdr:rowOff>440530</xdr:rowOff>
    </xdr:to>
    <xdr:sp macro="" textlink="">
      <xdr:nvSpPr>
        <xdr:cNvPr id="15" name="ZoneTexte 14"/>
        <xdr:cNvSpPr txBox="1"/>
      </xdr:nvSpPr>
      <xdr:spPr>
        <a:xfrm>
          <a:off x="2488406" y="14251782"/>
          <a:ext cx="9358313" cy="761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3200" b="1">
              <a:solidFill>
                <a:schemeClr val="bg1"/>
              </a:solidFill>
              <a:latin typeface="Dosis" panose="02010503020202060003" pitchFamily="2" charset="0"/>
            </a:rPr>
            <a:t>Impact</a:t>
          </a:r>
          <a:r>
            <a:rPr lang="fr-FR" sz="3200" b="1" baseline="0">
              <a:solidFill>
                <a:schemeClr val="bg1"/>
              </a:solidFill>
              <a:latin typeface="Dosis" panose="02010503020202060003" pitchFamily="2" charset="0"/>
            </a:rPr>
            <a:t> Financier de la reforme en année pleine</a:t>
          </a:r>
          <a:endParaRPr lang="fr-FR" sz="3200" b="1">
            <a:solidFill>
              <a:schemeClr val="bg1"/>
            </a:solidFill>
            <a:latin typeface="Dosis" panose="02010503020202060003" pitchFamily="2" charset="0"/>
          </a:endParaRPr>
        </a:p>
      </xdr:txBody>
    </xdr:sp>
    <xdr:clientData/>
  </xdr:twoCellAnchor>
  <xdr:twoCellAnchor editAs="oneCell">
    <xdr:from>
      <xdr:col>7</xdr:col>
      <xdr:colOff>583406</xdr:colOff>
      <xdr:row>0</xdr:row>
      <xdr:rowOff>0</xdr:rowOff>
    </xdr:from>
    <xdr:to>
      <xdr:col>9</xdr:col>
      <xdr:colOff>23813</xdr:colOff>
      <xdr:row>7</xdr:row>
      <xdr:rowOff>104203</xdr:rowOff>
    </xdr:to>
    <xdr:pic>
      <xdr:nvPicPr>
        <xdr:cNvPr id="18" name="Image 1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965906" y="0"/>
          <a:ext cx="1547813" cy="1437703"/>
        </a:xfrm>
        <a:prstGeom prst="rect">
          <a:avLst/>
        </a:prstGeom>
      </xdr:spPr>
    </xdr:pic>
    <xdr:clientData/>
  </xdr:twoCellAnchor>
  <xdr:twoCellAnchor editAs="oneCell">
    <xdr:from>
      <xdr:col>2</xdr:col>
      <xdr:colOff>1309687</xdr:colOff>
      <xdr:row>24</xdr:row>
      <xdr:rowOff>178592</xdr:rowOff>
    </xdr:from>
    <xdr:to>
      <xdr:col>3</xdr:col>
      <xdr:colOff>1095374</xdr:colOff>
      <xdr:row>27</xdr:row>
      <xdr:rowOff>555695</xdr:rowOff>
    </xdr:to>
    <xdr:pic>
      <xdr:nvPicPr>
        <xdr:cNvPr id="19" name="Image 1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572125" y="5905498"/>
          <a:ext cx="1226343" cy="1139103"/>
        </a:xfrm>
        <a:prstGeom prst="rect">
          <a:avLst/>
        </a:prstGeom>
      </xdr:spPr>
    </xdr:pic>
    <xdr:clientData/>
  </xdr:twoCellAnchor>
  <xdr:twoCellAnchor editAs="oneCell">
    <xdr:from>
      <xdr:col>7</xdr:col>
      <xdr:colOff>392906</xdr:colOff>
      <xdr:row>24</xdr:row>
      <xdr:rowOff>166688</xdr:rowOff>
    </xdr:from>
    <xdr:to>
      <xdr:col>8</xdr:col>
      <xdr:colOff>535780</xdr:colOff>
      <xdr:row>27</xdr:row>
      <xdr:rowOff>543791</xdr:rowOff>
    </xdr:to>
    <xdr:pic>
      <xdr:nvPicPr>
        <xdr:cNvPr id="20" name="Image 1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775406" y="5893594"/>
          <a:ext cx="1226343" cy="1139103"/>
        </a:xfrm>
        <a:prstGeom prst="rect">
          <a:avLst/>
        </a:prstGeom>
      </xdr:spPr>
    </xdr:pic>
    <xdr:clientData/>
  </xdr:twoCellAnchor>
  <xdr:twoCellAnchor editAs="oneCell">
    <xdr:from>
      <xdr:col>5</xdr:col>
      <xdr:colOff>2686512</xdr:colOff>
      <xdr:row>41</xdr:row>
      <xdr:rowOff>83345</xdr:rowOff>
    </xdr:from>
    <xdr:to>
      <xdr:col>6</xdr:col>
      <xdr:colOff>714373</xdr:colOff>
      <xdr:row>43</xdr:row>
      <xdr:rowOff>226219</xdr:rowOff>
    </xdr:to>
    <xdr:pic>
      <xdr:nvPicPr>
        <xdr:cNvPr id="21" name="Image 20"/>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044700" y="10656095"/>
          <a:ext cx="897267" cy="833437"/>
        </a:xfrm>
        <a:prstGeom prst="rect">
          <a:avLst/>
        </a:prstGeom>
      </xdr:spPr>
    </xdr:pic>
    <xdr:clientData/>
  </xdr:twoCellAnchor>
  <xdr:twoCellAnchor editAs="oneCell">
    <xdr:from>
      <xdr:col>6</xdr:col>
      <xdr:colOff>774222</xdr:colOff>
      <xdr:row>49</xdr:row>
      <xdr:rowOff>107158</xdr:rowOff>
    </xdr:from>
    <xdr:to>
      <xdr:col>7</xdr:col>
      <xdr:colOff>619126</xdr:colOff>
      <xdr:row>52</xdr:row>
      <xdr:rowOff>130969</xdr:rowOff>
    </xdr:to>
    <xdr:pic>
      <xdr:nvPicPr>
        <xdr:cNvPr id="22" name="Image 2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001816" y="13739814"/>
          <a:ext cx="999810" cy="928686"/>
        </a:xfrm>
        <a:prstGeom prst="rect">
          <a:avLst/>
        </a:prstGeom>
      </xdr:spPr>
    </xdr:pic>
    <xdr:clientData/>
  </xdr:twoCellAnchor>
  <xdr:twoCellAnchor editAs="oneCell">
    <xdr:from>
      <xdr:col>0</xdr:col>
      <xdr:colOff>1738314</xdr:colOff>
      <xdr:row>64</xdr:row>
      <xdr:rowOff>119064</xdr:rowOff>
    </xdr:from>
    <xdr:to>
      <xdr:col>7</xdr:col>
      <xdr:colOff>952502</xdr:colOff>
      <xdr:row>69</xdr:row>
      <xdr:rowOff>16656</xdr:rowOff>
    </xdr:to>
    <xdr:pic>
      <xdr:nvPicPr>
        <xdr:cNvPr id="23" name="Image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38314" y="18514220"/>
          <a:ext cx="11596688" cy="850092"/>
        </a:xfrm>
        <a:prstGeom prst="rect">
          <a:avLst/>
        </a:prstGeom>
      </xdr:spPr>
    </xdr:pic>
    <xdr:clientData/>
  </xdr:twoCellAnchor>
  <xdr:twoCellAnchor editAs="oneCell">
    <xdr:from>
      <xdr:col>6</xdr:col>
      <xdr:colOff>1154907</xdr:colOff>
      <xdr:row>64</xdr:row>
      <xdr:rowOff>63499</xdr:rowOff>
    </xdr:from>
    <xdr:to>
      <xdr:col>7</xdr:col>
      <xdr:colOff>999811</xdr:colOff>
      <xdr:row>69</xdr:row>
      <xdr:rowOff>39685</xdr:rowOff>
    </xdr:to>
    <xdr:pic>
      <xdr:nvPicPr>
        <xdr:cNvPr id="24" name="Image 23"/>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410282" y="18510249"/>
          <a:ext cx="995841" cy="928686"/>
        </a:xfrm>
        <a:prstGeom prst="rect">
          <a:avLst/>
        </a:prstGeom>
      </xdr:spPr>
    </xdr:pic>
    <xdr:clientData/>
  </xdr:twoCellAnchor>
  <xdr:twoCellAnchor>
    <xdr:from>
      <xdr:col>0</xdr:col>
      <xdr:colOff>1702595</xdr:colOff>
      <xdr:row>64</xdr:row>
      <xdr:rowOff>83343</xdr:rowOff>
    </xdr:from>
    <xdr:to>
      <xdr:col>5</xdr:col>
      <xdr:colOff>2155033</xdr:colOff>
      <xdr:row>68</xdr:row>
      <xdr:rowOff>83341</xdr:rowOff>
    </xdr:to>
    <xdr:sp macro="" textlink="">
      <xdr:nvSpPr>
        <xdr:cNvPr id="25" name="ZoneTexte 24"/>
        <xdr:cNvSpPr txBox="1"/>
      </xdr:nvSpPr>
      <xdr:spPr>
        <a:xfrm>
          <a:off x="1702595" y="18478499"/>
          <a:ext cx="8810626" cy="761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3200" b="1">
              <a:solidFill>
                <a:schemeClr val="bg1"/>
              </a:solidFill>
              <a:latin typeface="Dosis" panose="02010503020202060003" pitchFamily="2" charset="0"/>
            </a:rPr>
            <a:t>Instances</a:t>
          </a:r>
          <a:r>
            <a:rPr lang="fr-FR" sz="3200" b="1" baseline="0">
              <a:solidFill>
                <a:schemeClr val="bg1"/>
              </a:solidFill>
              <a:latin typeface="Dosis" panose="02010503020202060003" pitchFamily="2" charset="0"/>
            </a:rPr>
            <a:t> représentatives du personnel</a:t>
          </a:r>
          <a:endParaRPr lang="fr-FR" sz="3200" b="1">
            <a:solidFill>
              <a:schemeClr val="bg1"/>
            </a:solidFill>
            <a:latin typeface="Dosis" panose="02010503020202060003" pitchFamily="2"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zoomScaleNormal="100" workbookViewId="0">
      <selection activeCell="M1" sqref="M1"/>
    </sheetView>
  </sheetViews>
  <sheetFormatPr baseColWidth="10" defaultRowHeight="15" x14ac:dyDescent="0.25"/>
  <sheetData/>
  <sheetProtection password="DD4E" sheet="1" objects="1" scenarios="1"/>
  <pageMargins left="0.25" right="0.25" top="0.75" bottom="0.75" header="0.3" footer="0.3"/>
  <pageSetup paperSize="9" orientation="landscape" r:id="rId1"/>
  <rowBreaks count="1" manualBreakCount="1">
    <brk id="29"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J105"/>
  <sheetViews>
    <sheetView showGridLines="0" topLeftCell="A4" zoomScale="80" zoomScaleNormal="80" workbookViewId="0">
      <selection activeCell="A19" sqref="A19"/>
    </sheetView>
  </sheetViews>
  <sheetFormatPr baseColWidth="10" defaultRowHeight="15" x14ac:dyDescent="0.25"/>
  <cols>
    <col min="1" max="1" width="42.5703125" customWidth="1"/>
    <col min="2" max="2" width="21.42578125" bestFit="1" customWidth="1"/>
    <col min="3" max="3" width="21.5703125" customWidth="1"/>
    <col min="4" max="4" width="20.85546875" customWidth="1"/>
    <col min="5" max="5" width="19" customWidth="1"/>
    <col min="6" max="6" width="43" bestFit="1" customWidth="1"/>
    <col min="7" max="7" width="17.28515625" customWidth="1"/>
    <col min="8" max="8" width="16.28515625" customWidth="1"/>
    <col min="9" max="9" width="15.28515625" customWidth="1"/>
    <col min="10" max="10" width="15.7109375" customWidth="1"/>
    <col min="258" max="258" width="34.7109375" bestFit="1" customWidth="1"/>
    <col min="259" max="259" width="16.42578125" bestFit="1" customWidth="1"/>
    <col min="260" max="260" width="16.28515625" bestFit="1" customWidth="1"/>
    <col min="261" max="261" width="24" bestFit="1" customWidth="1"/>
    <col min="262" max="262" width="16.42578125" bestFit="1" customWidth="1"/>
    <col min="514" max="514" width="34.7109375" bestFit="1" customWidth="1"/>
    <col min="515" max="515" width="16.42578125" bestFit="1" customWidth="1"/>
    <col min="516" max="516" width="16.28515625" bestFit="1" customWidth="1"/>
    <col min="517" max="517" width="24" bestFit="1" customWidth="1"/>
    <col min="518" max="518" width="16.42578125" bestFit="1" customWidth="1"/>
    <col min="770" max="770" width="34.7109375" bestFit="1" customWidth="1"/>
    <col min="771" max="771" width="16.42578125" bestFit="1" customWidth="1"/>
    <col min="772" max="772" width="16.28515625" bestFit="1" customWidth="1"/>
    <col min="773" max="773" width="24" bestFit="1" customWidth="1"/>
    <col min="774" max="774" width="16.42578125" bestFit="1" customWidth="1"/>
    <col min="1026" max="1026" width="34.7109375" bestFit="1" customWidth="1"/>
    <col min="1027" max="1027" width="16.42578125" bestFit="1" customWidth="1"/>
    <col min="1028" max="1028" width="16.28515625" bestFit="1" customWidth="1"/>
    <col min="1029" max="1029" width="24" bestFit="1" customWidth="1"/>
    <col min="1030" max="1030" width="16.42578125" bestFit="1" customWidth="1"/>
    <col min="1282" max="1282" width="34.7109375" bestFit="1" customWidth="1"/>
    <col min="1283" max="1283" width="16.42578125" bestFit="1" customWidth="1"/>
    <col min="1284" max="1284" width="16.28515625" bestFit="1" customWidth="1"/>
    <col min="1285" max="1285" width="24" bestFit="1" customWidth="1"/>
    <col min="1286" max="1286" width="16.42578125" bestFit="1" customWidth="1"/>
    <col min="1538" max="1538" width="34.7109375" bestFit="1" customWidth="1"/>
    <col min="1539" max="1539" width="16.42578125" bestFit="1" customWidth="1"/>
    <col min="1540" max="1540" width="16.28515625" bestFit="1" customWidth="1"/>
    <col min="1541" max="1541" width="24" bestFit="1" customWidth="1"/>
    <col min="1542" max="1542" width="16.42578125" bestFit="1" customWidth="1"/>
    <col min="1794" max="1794" width="34.7109375" bestFit="1" customWidth="1"/>
    <col min="1795" max="1795" width="16.42578125" bestFit="1" customWidth="1"/>
    <col min="1796" max="1796" width="16.28515625" bestFit="1" customWidth="1"/>
    <col min="1797" max="1797" width="24" bestFit="1" customWidth="1"/>
    <col min="1798" max="1798" width="16.42578125" bestFit="1" customWidth="1"/>
    <col min="2050" max="2050" width="34.7109375" bestFit="1" customWidth="1"/>
    <col min="2051" max="2051" width="16.42578125" bestFit="1" customWidth="1"/>
    <col min="2052" max="2052" width="16.28515625" bestFit="1" customWidth="1"/>
    <col min="2053" max="2053" width="24" bestFit="1" customWidth="1"/>
    <col min="2054" max="2054" width="16.42578125" bestFit="1" customWidth="1"/>
    <col min="2306" max="2306" width="34.7109375" bestFit="1" customWidth="1"/>
    <col min="2307" max="2307" width="16.42578125" bestFit="1" customWidth="1"/>
    <col min="2308" max="2308" width="16.28515625" bestFit="1" customWidth="1"/>
    <col min="2309" max="2309" width="24" bestFit="1" customWidth="1"/>
    <col min="2310" max="2310" width="16.42578125" bestFit="1" customWidth="1"/>
    <col min="2562" max="2562" width="34.7109375" bestFit="1" customWidth="1"/>
    <col min="2563" max="2563" width="16.42578125" bestFit="1" customWidth="1"/>
    <col min="2564" max="2564" width="16.28515625" bestFit="1" customWidth="1"/>
    <col min="2565" max="2565" width="24" bestFit="1" customWidth="1"/>
    <col min="2566" max="2566" width="16.42578125" bestFit="1" customWidth="1"/>
    <col min="2818" max="2818" width="34.7109375" bestFit="1" customWidth="1"/>
    <col min="2819" max="2819" width="16.42578125" bestFit="1" customWidth="1"/>
    <col min="2820" max="2820" width="16.28515625" bestFit="1" customWidth="1"/>
    <col min="2821" max="2821" width="24" bestFit="1" customWidth="1"/>
    <col min="2822" max="2822" width="16.42578125" bestFit="1" customWidth="1"/>
    <col min="3074" max="3074" width="34.7109375" bestFit="1" customWidth="1"/>
    <col min="3075" max="3075" width="16.42578125" bestFit="1" customWidth="1"/>
    <col min="3076" max="3076" width="16.28515625" bestFit="1" customWidth="1"/>
    <col min="3077" max="3077" width="24" bestFit="1" customWidth="1"/>
    <col min="3078" max="3078" width="16.42578125" bestFit="1" customWidth="1"/>
    <col min="3330" max="3330" width="34.7109375" bestFit="1" customWidth="1"/>
    <col min="3331" max="3331" width="16.42578125" bestFit="1" customWidth="1"/>
    <col min="3332" max="3332" width="16.28515625" bestFit="1" customWidth="1"/>
    <col min="3333" max="3333" width="24" bestFit="1" customWidth="1"/>
    <col min="3334" max="3334" width="16.42578125" bestFit="1" customWidth="1"/>
    <col min="3586" max="3586" width="34.7109375" bestFit="1" customWidth="1"/>
    <col min="3587" max="3587" width="16.42578125" bestFit="1" customWidth="1"/>
    <col min="3588" max="3588" width="16.28515625" bestFit="1" customWidth="1"/>
    <col min="3589" max="3589" width="24" bestFit="1" customWidth="1"/>
    <col min="3590" max="3590" width="16.42578125" bestFit="1" customWidth="1"/>
    <col min="3842" max="3842" width="34.7109375" bestFit="1" customWidth="1"/>
    <col min="3843" max="3843" width="16.42578125" bestFit="1" customWidth="1"/>
    <col min="3844" max="3844" width="16.28515625" bestFit="1" customWidth="1"/>
    <col min="3845" max="3845" width="24" bestFit="1" customWidth="1"/>
    <col min="3846" max="3846" width="16.42578125" bestFit="1" customWidth="1"/>
    <col min="4098" max="4098" width="34.7109375" bestFit="1" customWidth="1"/>
    <col min="4099" max="4099" width="16.42578125" bestFit="1" customWidth="1"/>
    <col min="4100" max="4100" width="16.28515625" bestFit="1" customWidth="1"/>
    <col min="4101" max="4101" width="24" bestFit="1" customWidth="1"/>
    <col min="4102" max="4102" width="16.42578125" bestFit="1" customWidth="1"/>
    <col min="4354" max="4354" width="34.7109375" bestFit="1" customWidth="1"/>
    <col min="4355" max="4355" width="16.42578125" bestFit="1" customWidth="1"/>
    <col min="4356" max="4356" width="16.28515625" bestFit="1" customWidth="1"/>
    <col min="4357" max="4357" width="24" bestFit="1" customWidth="1"/>
    <col min="4358" max="4358" width="16.42578125" bestFit="1" customWidth="1"/>
    <col min="4610" max="4610" width="34.7109375" bestFit="1" customWidth="1"/>
    <col min="4611" max="4611" width="16.42578125" bestFit="1" customWidth="1"/>
    <col min="4612" max="4612" width="16.28515625" bestFit="1" customWidth="1"/>
    <col min="4613" max="4613" width="24" bestFit="1" customWidth="1"/>
    <col min="4614" max="4614" width="16.42578125" bestFit="1" customWidth="1"/>
    <col min="4866" max="4866" width="34.7109375" bestFit="1" customWidth="1"/>
    <col min="4867" max="4867" width="16.42578125" bestFit="1" customWidth="1"/>
    <col min="4868" max="4868" width="16.28515625" bestFit="1" customWidth="1"/>
    <col min="4869" max="4869" width="24" bestFit="1" customWidth="1"/>
    <col min="4870" max="4870" width="16.42578125" bestFit="1" customWidth="1"/>
    <col min="5122" max="5122" width="34.7109375" bestFit="1" customWidth="1"/>
    <col min="5123" max="5123" width="16.42578125" bestFit="1" customWidth="1"/>
    <col min="5124" max="5124" width="16.28515625" bestFit="1" customWidth="1"/>
    <col min="5125" max="5125" width="24" bestFit="1" customWidth="1"/>
    <col min="5126" max="5126" width="16.42578125" bestFit="1" customWidth="1"/>
    <col min="5378" max="5378" width="34.7109375" bestFit="1" customWidth="1"/>
    <col min="5379" max="5379" width="16.42578125" bestFit="1" customWidth="1"/>
    <col min="5380" max="5380" width="16.28515625" bestFit="1" customWidth="1"/>
    <col min="5381" max="5381" width="24" bestFit="1" customWidth="1"/>
    <col min="5382" max="5382" width="16.42578125" bestFit="1" customWidth="1"/>
    <col min="5634" max="5634" width="34.7109375" bestFit="1" customWidth="1"/>
    <col min="5635" max="5635" width="16.42578125" bestFit="1" customWidth="1"/>
    <col min="5636" max="5636" width="16.28515625" bestFit="1" customWidth="1"/>
    <col min="5637" max="5637" width="24" bestFit="1" customWidth="1"/>
    <col min="5638" max="5638" width="16.42578125" bestFit="1" customWidth="1"/>
    <col min="5890" max="5890" width="34.7109375" bestFit="1" customWidth="1"/>
    <col min="5891" max="5891" width="16.42578125" bestFit="1" customWidth="1"/>
    <col min="5892" max="5892" width="16.28515625" bestFit="1" customWidth="1"/>
    <col min="5893" max="5893" width="24" bestFit="1" customWidth="1"/>
    <col min="5894" max="5894" width="16.42578125" bestFit="1" customWidth="1"/>
    <col min="6146" max="6146" width="34.7109375" bestFit="1" customWidth="1"/>
    <col min="6147" max="6147" width="16.42578125" bestFit="1" customWidth="1"/>
    <col min="6148" max="6148" width="16.28515625" bestFit="1" customWidth="1"/>
    <col min="6149" max="6149" width="24" bestFit="1" customWidth="1"/>
    <col min="6150" max="6150" width="16.42578125" bestFit="1" customWidth="1"/>
    <col min="6402" max="6402" width="34.7109375" bestFit="1" customWidth="1"/>
    <col min="6403" max="6403" width="16.42578125" bestFit="1" customWidth="1"/>
    <col min="6404" max="6404" width="16.28515625" bestFit="1" customWidth="1"/>
    <col min="6405" max="6405" width="24" bestFit="1" customWidth="1"/>
    <col min="6406" max="6406" width="16.42578125" bestFit="1" customWidth="1"/>
    <col min="6658" max="6658" width="34.7109375" bestFit="1" customWidth="1"/>
    <col min="6659" max="6659" width="16.42578125" bestFit="1" customWidth="1"/>
    <col min="6660" max="6660" width="16.28515625" bestFit="1" customWidth="1"/>
    <col min="6661" max="6661" width="24" bestFit="1" customWidth="1"/>
    <col min="6662" max="6662" width="16.42578125" bestFit="1" customWidth="1"/>
    <col min="6914" max="6914" width="34.7109375" bestFit="1" customWidth="1"/>
    <col min="6915" max="6915" width="16.42578125" bestFit="1" customWidth="1"/>
    <col min="6916" max="6916" width="16.28515625" bestFit="1" customWidth="1"/>
    <col min="6917" max="6917" width="24" bestFit="1" customWidth="1"/>
    <col min="6918" max="6918" width="16.42578125" bestFit="1" customWidth="1"/>
    <col min="7170" max="7170" width="34.7109375" bestFit="1" customWidth="1"/>
    <col min="7171" max="7171" width="16.42578125" bestFit="1" customWidth="1"/>
    <col min="7172" max="7172" width="16.28515625" bestFit="1" customWidth="1"/>
    <col min="7173" max="7173" width="24" bestFit="1" customWidth="1"/>
    <col min="7174" max="7174" width="16.42578125" bestFit="1" customWidth="1"/>
    <col min="7426" max="7426" width="34.7109375" bestFit="1" customWidth="1"/>
    <col min="7427" max="7427" width="16.42578125" bestFit="1" customWidth="1"/>
    <col min="7428" max="7428" width="16.28515625" bestFit="1" customWidth="1"/>
    <col min="7429" max="7429" width="24" bestFit="1" customWidth="1"/>
    <col min="7430" max="7430" width="16.42578125" bestFit="1" customWidth="1"/>
    <col min="7682" max="7682" width="34.7109375" bestFit="1" customWidth="1"/>
    <col min="7683" max="7683" width="16.42578125" bestFit="1" customWidth="1"/>
    <col min="7684" max="7684" width="16.28515625" bestFit="1" customWidth="1"/>
    <col min="7685" max="7685" width="24" bestFit="1" customWidth="1"/>
    <col min="7686" max="7686" width="16.42578125" bestFit="1" customWidth="1"/>
    <col min="7938" max="7938" width="34.7109375" bestFit="1" customWidth="1"/>
    <col min="7939" max="7939" width="16.42578125" bestFit="1" customWidth="1"/>
    <col min="7940" max="7940" width="16.28515625" bestFit="1" customWidth="1"/>
    <col min="7941" max="7941" width="24" bestFit="1" customWidth="1"/>
    <col min="7942" max="7942" width="16.42578125" bestFit="1" customWidth="1"/>
    <col min="8194" max="8194" width="34.7109375" bestFit="1" customWidth="1"/>
    <col min="8195" max="8195" width="16.42578125" bestFit="1" customWidth="1"/>
    <col min="8196" max="8196" width="16.28515625" bestFit="1" customWidth="1"/>
    <col min="8197" max="8197" width="24" bestFit="1" customWidth="1"/>
    <col min="8198" max="8198" width="16.42578125" bestFit="1" customWidth="1"/>
    <col min="8450" max="8450" width="34.7109375" bestFit="1" customWidth="1"/>
    <col min="8451" max="8451" width="16.42578125" bestFit="1" customWidth="1"/>
    <col min="8452" max="8452" width="16.28515625" bestFit="1" customWidth="1"/>
    <col min="8453" max="8453" width="24" bestFit="1" customWidth="1"/>
    <col min="8454" max="8454" width="16.42578125" bestFit="1" customWidth="1"/>
    <col min="8706" max="8706" width="34.7109375" bestFit="1" customWidth="1"/>
    <col min="8707" max="8707" width="16.42578125" bestFit="1" customWidth="1"/>
    <col min="8708" max="8708" width="16.28515625" bestFit="1" customWidth="1"/>
    <col min="8709" max="8709" width="24" bestFit="1" customWidth="1"/>
    <col min="8710" max="8710" width="16.42578125" bestFit="1" customWidth="1"/>
    <col min="8962" max="8962" width="34.7109375" bestFit="1" customWidth="1"/>
    <col min="8963" max="8963" width="16.42578125" bestFit="1" customWidth="1"/>
    <col min="8964" max="8964" width="16.28515625" bestFit="1" customWidth="1"/>
    <col min="8965" max="8965" width="24" bestFit="1" customWidth="1"/>
    <col min="8966" max="8966" width="16.42578125" bestFit="1" customWidth="1"/>
    <col min="9218" max="9218" width="34.7109375" bestFit="1" customWidth="1"/>
    <col min="9219" max="9219" width="16.42578125" bestFit="1" customWidth="1"/>
    <col min="9220" max="9220" width="16.28515625" bestFit="1" customWidth="1"/>
    <col min="9221" max="9221" width="24" bestFit="1" customWidth="1"/>
    <col min="9222" max="9222" width="16.42578125" bestFit="1" customWidth="1"/>
    <col min="9474" max="9474" width="34.7109375" bestFit="1" customWidth="1"/>
    <col min="9475" max="9475" width="16.42578125" bestFit="1" customWidth="1"/>
    <col min="9476" max="9476" width="16.28515625" bestFit="1" customWidth="1"/>
    <col min="9477" max="9477" width="24" bestFit="1" customWidth="1"/>
    <col min="9478" max="9478" width="16.42578125" bestFit="1" customWidth="1"/>
    <col min="9730" max="9730" width="34.7109375" bestFit="1" customWidth="1"/>
    <col min="9731" max="9731" width="16.42578125" bestFit="1" customWidth="1"/>
    <col min="9732" max="9732" width="16.28515625" bestFit="1" customWidth="1"/>
    <col min="9733" max="9733" width="24" bestFit="1" customWidth="1"/>
    <col min="9734" max="9734" width="16.42578125" bestFit="1" customWidth="1"/>
    <col min="9986" max="9986" width="34.7109375" bestFit="1" customWidth="1"/>
    <col min="9987" max="9987" width="16.42578125" bestFit="1" customWidth="1"/>
    <col min="9988" max="9988" width="16.28515625" bestFit="1" customWidth="1"/>
    <col min="9989" max="9989" width="24" bestFit="1" customWidth="1"/>
    <col min="9990" max="9990" width="16.42578125" bestFit="1" customWidth="1"/>
    <col min="10242" max="10242" width="34.7109375" bestFit="1" customWidth="1"/>
    <col min="10243" max="10243" width="16.42578125" bestFit="1" customWidth="1"/>
    <col min="10244" max="10244" width="16.28515625" bestFit="1" customWidth="1"/>
    <col min="10245" max="10245" width="24" bestFit="1" customWidth="1"/>
    <col min="10246" max="10246" width="16.42578125" bestFit="1" customWidth="1"/>
    <col min="10498" max="10498" width="34.7109375" bestFit="1" customWidth="1"/>
    <col min="10499" max="10499" width="16.42578125" bestFit="1" customWidth="1"/>
    <col min="10500" max="10500" width="16.28515625" bestFit="1" customWidth="1"/>
    <col min="10501" max="10501" width="24" bestFit="1" customWidth="1"/>
    <col min="10502" max="10502" width="16.42578125" bestFit="1" customWidth="1"/>
    <col min="10754" max="10754" width="34.7109375" bestFit="1" customWidth="1"/>
    <col min="10755" max="10755" width="16.42578125" bestFit="1" customWidth="1"/>
    <col min="10756" max="10756" width="16.28515625" bestFit="1" customWidth="1"/>
    <col min="10757" max="10757" width="24" bestFit="1" customWidth="1"/>
    <col min="10758" max="10758" width="16.42578125" bestFit="1" customWidth="1"/>
    <col min="11010" max="11010" width="34.7109375" bestFit="1" customWidth="1"/>
    <col min="11011" max="11011" width="16.42578125" bestFit="1" customWidth="1"/>
    <col min="11012" max="11012" width="16.28515625" bestFit="1" customWidth="1"/>
    <col min="11013" max="11013" width="24" bestFit="1" customWidth="1"/>
    <col min="11014" max="11014" width="16.42578125" bestFit="1" customWidth="1"/>
    <col min="11266" max="11266" width="34.7109375" bestFit="1" customWidth="1"/>
    <col min="11267" max="11267" width="16.42578125" bestFit="1" customWidth="1"/>
    <col min="11268" max="11268" width="16.28515625" bestFit="1" customWidth="1"/>
    <col min="11269" max="11269" width="24" bestFit="1" customWidth="1"/>
    <col min="11270" max="11270" width="16.42578125" bestFit="1" customWidth="1"/>
    <col min="11522" max="11522" width="34.7109375" bestFit="1" customWidth="1"/>
    <col min="11523" max="11523" width="16.42578125" bestFit="1" customWidth="1"/>
    <col min="11524" max="11524" width="16.28515625" bestFit="1" customWidth="1"/>
    <col min="11525" max="11525" width="24" bestFit="1" customWidth="1"/>
    <col min="11526" max="11526" width="16.42578125" bestFit="1" customWidth="1"/>
    <col min="11778" max="11778" width="34.7109375" bestFit="1" customWidth="1"/>
    <col min="11779" max="11779" width="16.42578125" bestFit="1" customWidth="1"/>
    <col min="11780" max="11780" width="16.28515625" bestFit="1" customWidth="1"/>
    <col min="11781" max="11781" width="24" bestFit="1" customWidth="1"/>
    <col min="11782" max="11782" width="16.42578125" bestFit="1" customWidth="1"/>
    <col min="12034" max="12034" width="34.7109375" bestFit="1" customWidth="1"/>
    <col min="12035" max="12035" width="16.42578125" bestFit="1" customWidth="1"/>
    <col min="12036" max="12036" width="16.28515625" bestFit="1" customWidth="1"/>
    <col min="12037" max="12037" width="24" bestFit="1" customWidth="1"/>
    <col min="12038" max="12038" width="16.42578125" bestFit="1" customWidth="1"/>
    <col min="12290" max="12290" width="34.7109375" bestFit="1" customWidth="1"/>
    <col min="12291" max="12291" width="16.42578125" bestFit="1" customWidth="1"/>
    <col min="12292" max="12292" width="16.28515625" bestFit="1" customWidth="1"/>
    <col min="12293" max="12293" width="24" bestFit="1" customWidth="1"/>
    <col min="12294" max="12294" width="16.42578125" bestFit="1" customWidth="1"/>
    <col min="12546" max="12546" width="34.7109375" bestFit="1" customWidth="1"/>
    <col min="12547" max="12547" width="16.42578125" bestFit="1" customWidth="1"/>
    <col min="12548" max="12548" width="16.28515625" bestFit="1" customWidth="1"/>
    <col min="12549" max="12549" width="24" bestFit="1" customWidth="1"/>
    <col min="12550" max="12550" width="16.42578125" bestFit="1" customWidth="1"/>
    <col min="12802" max="12802" width="34.7109375" bestFit="1" customWidth="1"/>
    <col min="12803" max="12803" width="16.42578125" bestFit="1" customWidth="1"/>
    <col min="12804" max="12804" width="16.28515625" bestFit="1" customWidth="1"/>
    <col min="12805" max="12805" width="24" bestFit="1" customWidth="1"/>
    <col min="12806" max="12806" width="16.42578125" bestFit="1" customWidth="1"/>
    <col min="13058" max="13058" width="34.7109375" bestFit="1" customWidth="1"/>
    <col min="13059" max="13059" width="16.42578125" bestFit="1" customWidth="1"/>
    <col min="13060" max="13060" width="16.28515625" bestFit="1" customWidth="1"/>
    <col min="13061" max="13061" width="24" bestFit="1" customWidth="1"/>
    <col min="13062" max="13062" width="16.42578125" bestFit="1" customWidth="1"/>
    <col min="13314" max="13314" width="34.7109375" bestFit="1" customWidth="1"/>
    <col min="13315" max="13315" width="16.42578125" bestFit="1" customWidth="1"/>
    <col min="13316" max="13316" width="16.28515625" bestFit="1" customWidth="1"/>
    <col min="13317" max="13317" width="24" bestFit="1" customWidth="1"/>
    <col min="13318" max="13318" width="16.42578125" bestFit="1" customWidth="1"/>
    <col min="13570" max="13570" width="34.7109375" bestFit="1" customWidth="1"/>
    <col min="13571" max="13571" width="16.42578125" bestFit="1" customWidth="1"/>
    <col min="13572" max="13572" width="16.28515625" bestFit="1" customWidth="1"/>
    <col min="13573" max="13573" width="24" bestFit="1" customWidth="1"/>
    <col min="13574" max="13574" width="16.42578125" bestFit="1" customWidth="1"/>
    <col min="13826" max="13826" width="34.7109375" bestFit="1" customWidth="1"/>
    <col min="13827" max="13827" width="16.42578125" bestFit="1" customWidth="1"/>
    <col min="13828" max="13828" width="16.28515625" bestFit="1" customWidth="1"/>
    <col min="13829" max="13829" width="24" bestFit="1" customWidth="1"/>
    <col min="13830" max="13830" width="16.42578125" bestFit="1" customWidth="1"/>
    <col min="14082" max="14082" width="34.7109375" bestFit="1" customWidth="1"/>
    <col min="14083" max="14083" width="16.42578125" bestFit="1" customWidth="1"/>
    <col min="14084" max="14084" width="16.28515625" bestFit="1" customWidth="1"/>
    <col min="14085" max="14085" width="24" bestFit="1" customWidth="1"/>
    <col min="14086" max="14086" width="16.42578125" bestFit="1" customWidth="1"/>
    <col min="14338" max="14338" width="34.7109375" bestFit="1" customWidth="1"/>
    <col min="14339" max="14339" width="16.42578125" bestFit="1" customWidth="1"/>
    <col min="14340" max="14340" width="16.28515625" bestFit="1" customWidth="1"/>
    <col min="14341" max="14341" width="24" bestFit="1" customWidth="1"/>
    <col min="14342" max="14342" width="16.42578125" bestFit="1" customWidth="1"/>
    <col min="14594" max="14594" width="34.7109375" bestFit="1" customWidth="1"/>
    <col min="14595" max="14595" width="16.42578125" bestFit="1" customWidth="1"/>
    <col min="14596" max="14596" width="16.28515625" bestFit="1" customWidth="1"/>
    <col min="14597" max="14597" width="24" bestFit="1" customWidth="1"/>
    <col min="14598" max="14598" width="16.42578125" bestFit="1" customWidth="1"/>
    <col min="14850" max="14850" width="34.7109375" bestFit="1" customWidth="1"/>
    <col min="14851" max="14851" width="16.42578125" bestFit="1" customWidth="1"/>
    <col min="14852" max="14852" width="16.28515625" bestFit="1" customWidth="1"/>
    <col min="14853" max="14853" width="24" bestFit="1" customWidth="1"/>
    <col min="14854" max="14854" width="16.42578125" bestFit="1" customWidth="1"/>
    <col min="15106" max="15106" width="34.7109375" bestFit="1" customWidth="1"/>
    <col min="15107" max="15107" width="16.42578125" bestFit="1" customWidth="1"/>
    <col min="15108" max="15108" width="16.28515625" bestFit="1" customWidth="1"/>
    <col min="15109" max="15109" width="24" bestFit="1" customWidth="1"/>
    <col min="15110" max="15110" width="16.42578125" bestFit="1" customWidth="1"/>
    <col min="15362" max="15362" width="34.7109375" bestFit="1" customWidth="1"/>
    <col min="15363" max="15363" width="16.42578125" bestFit="1" customWidth="1"/>
    <col min="15364" max="15364" width="16.28515625" bestFit="1" customWidth="1"/>
    <col min="15365" max="15365" width="24" bestFit="1" customWidth="1"/>
    <col min="15366" max="15366" width="16.42578125" bestFit="1" customWidth="1"/>
    <col min="15618" max="15618" width="34.7109375" bestFit="1" customWidth="1"/>
    <col min="15619" max="15619" width="16.42578125" bestFit="1" customWidth="1"/>
    <col min="15620" max="15620" width="16.28515625" bestFit="1" customWidth="1"/>
    <col min="15621" max="15621" width="24" bestFit="1" customWidth="1"/>
    <col min="15622" max="15622" width="16.42578125" bestFit="1" customWidth="1"/>
    <col min="15874" max="15874" width="34.7109375" bestFit="1" customWidth="1"/>
    <col min="15875" max="15875" width="16.42578125" bestFit="1" customWidth="1"/>
    <col min="15876" max="15876" width="16.28515625" bestFit="1" customWidth="1"/>
    <col min="15877" max="15877" width="24" bestFit="1" customWidth="1"/>
    <col min="15878" max="15878" width="16.42578125" bestFit="1" customWidth="1"/>
    <col min="16130" max="16130" width="34.7109375" bestFit="1" customWidth="1"/>
    <col min="16131" max="16131" width="16.42578125" bestFit="1" customWidth="1"/>
    <col min="16132" max="16132" width="16.28515625" bestFit="1" customWidth="1"/>
    <col min="16133" max="16133" width="24" bestFit="1" customWidth="1"/>
    <col min="16134" max="16134" width="16.42578125" bestFit="1" customWidth="1"/>
  </cols>
  <sheetData>
    <row r="10" spans="1:8" ht="6" customHeight="1" x14ac:dyDescent="0.25"/>
    <row r="11" spans="1:8" s="129" customFormat="1" ht="6" customHeight="1" x14ac:dyDescent="0.5">
      <c r="A11" s="187"/>
      <c r="B11" s="187"/>
      <c r="C11" s="187"/>
      <c r="D11" s="187"/>
      <c r="E11" s="187"/>
      <c r="F11" s="187"/>
      <c r="G11" s="187"/>
      <c r="H11" s="187"/>
    </row>
    <row r="12" spans="1:8" ht="9" customHeight="1" x14ac:dyDescent="0.25"/>
    <row r="13" spans="1:8" ht="15.75" thickBot="1" x14ac:dyDescent="0.3"/>
    <row r="14" spans="1:8" ht="28.5" customHeight="1" thickBot="1" x14ac:dyDescent="0.5">
      <c r="A14" s="15" t="s">
        <v>0</v>
      </c>
      <c r="B14" s="188"/>
      <c r="C14" s="189"/>
      <c r="D14" s="189"/>
      <c r="E14" s="190"/>
    </row>
    <row r="15" spans="1:8" ht="15.75" thickBot="1" x14ac:dyDescent="0.3">
      <c r="A15" s="14"/>
    </row>
    <row r="16" spans="1:8" ht="38.25" thickBot="1" x14ac:dyDescent="0.35">
      <c r="A16" s="16" t="s">
        <v>92</v>
      </c>
      <c r="B16" s="134"/>
      <c r="D16" s="17" t="s">
        <v>2</v>
      </c>
      <c r="E16" s="136">
        <v>9.5299999999999994</v>
      </c>
    </row>
    <row r="17" spans="1:9" ht="15.75" thickBot="1" x14ac:dyDescent="0.3">
      <c r="A17" s="14"/>
      <c r="B17" s="19"/>
    </row>
    <row r="18" spans="1:9" ht="24.75" customHeight="1" thickBot="1" x14ac:dyDescent="0.3">
      <c r="A18" s="37" t="s">
        <v>1</v>
      </c>
      <c r="B18" s="134"/>
    </row>
    <row r="19" spans="1:9" ht="15.75" thickBot="1" x14ac:dyDescent="0.3">
      <c r="A19" s="38"/>
      <c r="B19" s="39"/>
    </row>
    <row r="20" spans="1:9" ht="48" thickBot="1" x14ac:dyDescent="0.3">
      <c r="A20" s="37" t="s">
        <v>16</v>
      </c>
      <c r="B20" s="176"/>
      <c r="D20" s="57" t="s">
        <v>21</v>
      </c>
      <c r="E20" s="135"/>
    </row>
    <row r="21" spans="1:9" ht="16.5" thickBot="1" x14ac:dyDescent="0.3">
      <c r="A21" s="111"/>
      <c r="B21" s="112"/>
      <c r="D21" s="113"/>
      <c r="E21" s="114"/>
    </row>
    <row r="22" spans="1:9" ht="24" customHeight="1" thickBot="1" x14ac:dyDescent="0.3">
      <c r="A22" s="37" t="s">
        <v>64</v>
      </c>
      <c r="B22" s="177">
        <f>IF(B18&gt;0,((B16/35)*B18+B20),B20)</f>
        <v>0</v>
      </c>
      <c r="D22" s="113"/>
      <c r="E22" s="114"/>
      <c r="F22" s="47"/>
      <c r="G22" s="47"/>
      <c r="H22" s="47"/>
      <c r="I22" s="47"/>
    </row>
    <row r="23" spans="1:9" ht="21.75" thickBot="1" x14ac:dyDescent="0.3">
      <c r="A23" s="38"/>
      <c r="B23" s="39"/>
      <c r="F23" s="191"/>
      <c r="G23" s="191"/>
      <c r="H23" s="191"/>
      <c r="I23" s="47"/>
    </row>
    <row r="24" spans="1:9" ht="30" customHeight="1" thickBot="1" x14ac:dyDescent="0.3">
      <c r="A24" s="37" t="s">
        <v>15</v>
      </c>
      <c r="B24" s="136"/>
      <c r="F24" s="139"/>
      <c r="G24" s="140"/>
      <c r="H24" s="140"/>
      <c r="I24" s="47"/>
    </row>
    <row r="25" spans="1:9" ht="30" customHeight="1" x14ac:dyDescent="0.25">
      <c r="A25" s="111"/>
      <c r="B25" s="121"/>
      <c r="F25" s="14"/>
      <c r="G25" s="42"/>
      <c r="H25" s="42"/>
    </row>
    <row r="28" spans="1:9" ht="51.75" customHeight="1" x14ac:dyDescent="0.25">
      <c r="A28" s="191"/>
      <c r="B28" s="191"/>
      <c r="C28" s="191"/>
    </row>
    <row r="29" spans="1:9" ht="19.5" thickBot="1" x14ac:dyDescent="0.35">
      <c r="A29" s="1"/>
      <c r="B29" s="153" t="s">
        <v>3</v>
      </c>
      <c r="C29" s="153" t="s">
        <v>4</v>
      </c>
      <c r="D29" s="1"/>
      <c r="E29" s="1"/>
      <c r="G29" t="s">
        <v>3</v>
      </c>
      <c r="H29" t="s">
        <v>4</v>
      </c>
    </row>
    <row r="30" spans="1:9" ht="19.5" thickBot="1" x14ac:dyDescent="0.35">
      <c r="A30" s="8" t="s">
        <v>5</v>
      </c>
      <c r="B30" s="34">
        <f>IF(B16&lt;35,(B16*151.67)/35,151.67)</f>
        <v>0</v>
      </c>
      <c r="C30" s="154">
        <f>B30*E16</f>
        <v>0</v>
      </c>
      <c r="E30" s="192"/>
      <c r="F30" s="29" t="s">
        <v>13</v>
      </c>
      <c r="G30" s="34">
        <f>IF(B16&lt;35,(B16*151.67)/35,151.67)</f>
        <v>0</v>
      </c>
      <c r="H30" s="32">
        <f>E16*G30</f>
        <v>0</v>
      </c>
      <c r="I30" s="43"/>
    </row>
    <row r="31" spans="1:9" ht="18.75" x14ac:dyDescent="0.3">
      <c r="A31" s="9" t="s">
        <v>6</v>
      </c>
      <c r="B31" s="26">
        <f>'Calcul coûts salariaux'!E29</f>
        <v>0.14155000000000001</v>
      </c>
      <c r="C31" s="27">
        <f>C30*B31</f>
        <v>0</v>
      </c>
      <c r="E31" s="192"/>
      <c r="F31" s="30" t="s">
        <v>6</v>
      </c>
      <c r="G31" s="41">
        <f>'Calcul coûts salariaux'!G29</f>
        <v>0.15155000000000002</v>
      </c>
      <c r="H31" s="33">
        <f>H30*G31</f>
        <v>0</v>
      </c>
    </row>
    <row r="32" spans="1:9" ht="19.5" thickBot="1" x14ac:dyDescent="0.35">
      <c r="A32" s="9" t="s">
        <v>7</v>
      </c>
      <c r="B32" s="193"/>
      <c r="C32" s="24">
        <f>C30+C31</f>
        <v>0</v>
      </c>
      <c r="E32" s="192"/>
      <c r="F32" s="30" t="s">
        <v>7</v>
      </c>
      <c r="G32" s="137"/>
      <c r="H32" s="33">
        <f>H31+H30</f>
        <v>0</v>
      </c>
    </row>
    <row r="33" spans="1:10" ht="19.5" thickBot="1" x14ac:dyDescent="0.35">
      <c r="A33" s="10" t="s">
        <v>8</v>
      </c>
      <c r="B33" s="194"/>
      <c r="C33" s="25">
        <f>C32*B18</f>
        <v>0</v>
      </c>
      <c r="E33" s="192"/>
      <c r="F33" s="35" t="s">
        <v>8</v>
      </c>
      <c r="G33" s="138"/>
      <c r="H33" s="36">
        <f>(H32*B18)</f>
        <v>0</v>
      </c>
      <c r="J33" s="4"/>
    </row>
    <row r="34" spans="1:10" ht="15.75" customHeight="1" x14ac:dyDescent="0.3">
      <c r="A34" s="1"/>
      <c r="B34" s="28"/>
      <c r="C34" s="13"/>
    </row>
    <row r="35" spans="1:10" ht="21.75" thickBot="1" x14ac:dyDescent="0.4">
      <c r="F35" s="133" t="s">
        <v>22</v>
      </c>
    </row>
    <row r="36" spans="1:10" ht="18.75" x14ac:dyDescent="0.3">
      <c r="E36" s="192"/>
      <c r="F36" s="58" t="s">
        <v>63</v>
      </c>
      <c r="G36" s="186"/>
      <c r="H36" s="59">
        <f>IF(B22&gt;10,((E20/12)+(H30*B18))*G36,0)</f>
        <v>0</v>
      </c>
    </row>
    <row r="37" spans="1:10" ht="18.75" x14ac:dyDescent="0.3">
      <c r="E37" s="192"/>
      <c r="F37" s="31" t="s">
        <v>24</v>
      </c>
      <c r="G37" s="132">
        <v>4.0000000000000001E-3</v>
      </c>
      <c r="H37" s="44">
        <f>IF(B22&gt;20,((E20/12)+(H30*B18))*G37,0)</f>
        <v>0</v>
      </c>
    </row>
    <row r="38" spans="1:10" ht="21.75" thickBot="1" x14ac:dyDescent="0.35">
      <c r="A38" s="191"/>
      <c r="B38" s="191"/>
      <c r="C38" s="191"/>
      <c r="E38" s="192"/>
      <c r="F38" s="60" t="s">
        <v>14</v>
      </c>
      <c r="G38" s="61">
        <v>2E-3</v>
      </c>
      <c r="H38" s="62">
        <f>IF(B22&gt;49,((E20/12)+(H30*B18))*G38,0)</f>
        <v>0</v>
      </c>
    </row>
    <row r="39" spans="1:10" ht="21.75" thickBot="1" x14ac:dyDescent="0.4">
      <c r="E39" s="192"/>
      <c r="F39" s="197" t="s">
        <v>65</v>
      </c>
      <c r="G39" s="198"/>
      <c r="H39" s="115">
        <f>SUM(H36:H38)</f>
        <v>0</v>
      </c>
      <c r="I39" s="3"/>
    </row>
    <row r="40" spans="1:10" ht="27" customHeight="1" x14ac:dyDescent="0.3">
      <c r="A40" s="1"/>
      <c r="B40" s="2"/>
      <c r="E40" s="1"/>
    </row>
    <row r="41" spans="1:10" ht="27" customHeight="1" x14ac:dyDescent="0.35">
      <c r="A41" s="1"/>
      <c r="B41" s="2"/>
      <c r="E41" s="1"/>
      <c r="F41" s="116"/>
      <c r="G41" s="116"/>
      <c r="H41" s="117"/>
    </row>
    <row r="42" spans="1:10" ht="27" customHeight="1" x14ac:dyDescent="0.35">
      <c r="A42" s="1"/>
      <c r="B42" s="2"/>
      <c r="E42" s="1"/>
      <c r="F42" s="116"/>
      <c r="G42" s="116"/>
      <c r="H42" s="117"/>
    </row>
    <row r="43" spans="1:10" ht="27" customHeight="1" x14ac:dyDescent="0.35">
      <c r="E43" s="1"/>
      <c r="F43" s="116"/>
      <c r="G43" s="116"/>
      <c r="H43" s="117"/>
    </row>
    <row r="44" spans="1:10" ht="19.5" thickBot="1" x14ac:dyDescent="0.35">
      <c r="A44" s="1"/>
      <c r="B44" s="119" t="s">
        <v>3</v>
      </c>
      <c r="C44" s="155" t="s">
        <v>4</v>
      </c>
      <c r="E44" s="1"/>
      <c r="F44" s="122"/>
    </row>
    <row r="45" spans="1:10" ht="38.25" thickBot="1" x14ac:dyDescent="0.35">
      <c r="A45" s="11" t="s">
        <v>12</v>
      </c>
      <c r="B45" s="156">
        <f>C30</f>
        <v>0</v>
      </c>
      <c r="C45" s="157">
        <f>B45*105%</f>
        <v>0</v>
      </c>
      <c r="E45" s="1"/>
      <c r="F45" s="159"/>
      <c r="G45" s="18" t="s">
        <v>3</v>
      </c>
      <c r="H45" s="2" t="s">
        <v>4</v>
      </c>
    </row>
    <row r="46" spans="1:10" ht="37.5" x14ac:dyDescent="0.3">
      <c r="A46" s="12" t="s">
        <v>9</v>
      </c>
      <c r="B46" s="24">
        <f>B24</f>
        <v>0</v>
      </c>
      <c r="C46" s="24">
        <f>IF(B46&gt;0,(B24/B18)/12,0)</f>
        <v>0</v>
      </c>
      <c r="E46" s="1"/>
      <c r="F46" s="160" t="s">
        <v>23</v>
      </c>
      <c r="G46" s="161">
        <v>19200</v>
      </c>
      <c r="H46" s="162">
        <f>(G46/12)*(G30/151.67)</f>
        <v>0</v>
      </c>
    </row>
    <row r="47" spans="1:10" ht="37.5" x14ac:dyDescent="0.3">
      <c r="A47" s="12" t="s">
        <v>10</v>
      </c>
      <c r="B47" s="195"/>
      <c r="C47" s="24">
        <f>C46+C45</f>
        <v>0</v>
      </c>
      <c r="E47" s="1"/>
      <c r="F47" s="163"/>
      <c r="G47" s="123"/>
      <c r="H47" s="124"/>
    </row>
    <row r="48" spans="1:10" ht="57" thickBot="1" x14ac:dyDescent="0.35">
      <c r="A48" s="158" t="s">
        <v>11</v>
      </c>
      <c r="B48" s="196"/>
      <c r="C48" s="25">
        <f>C47*B18</f>
        <v>0</v>
      </c>
      <c r="F48" s="40" t="s">
        <v>66</v>
      </c>
      <c r="G48" s="45">
        <f>B18</f>
        <v>0</v>
      </c>
      <c r="H48" s="25">
        <f>H46*G48</f>
        <v>0</v>
      </c>
      <c r="I48" s="129"/>
    </row>
    <row r="49" spans="1:10" ht="21.75" customHeight="1" x14ac:dyDescent="0.3">
      <c r="A49" s="118"/>
      <c r="B49" s="130"/>
      <c r="C49" s="119"/>
      <c r="F49" s="118"/>
      <c r="G49" s="120"/>
      <c r="H49" s="119"/>
      <c r="I49" s="129"/>
    </row>
    <row r="50" spans="1:10" ht="21.75" customHeight="1" x14ac:dyDescent="0.25">
      <c r="I50" s="129"/>
    </row>
    <row r="52" spans="1:10" ht="34.5" customHeight="1" x14ac:dyDescent="0.25">
      <c r="F52" s="47"/>
      <c r="G52" s="47"/>
      <c r="H52" s="47"/>
    </row>
    <row r="53" spans="1:10" s="47" customFormat="1" ht="18.75" customHeight="1" x14ac:dyDescent="0.25">
      <c r="A53" s="46"/>
      <c r="B53" s="46"/>
      <c r="C53" s="46"/>
    </row>
    <row r="54" spans="1:10" ht="15.75" thickBot="1" x14ac:dyDescent="0.3">
      <c r="B54" s="146"/>
      <c r="C54" s="127"/>
      <c r="D54" s="127"/>
    </row>
    <row r="55" spans="1:10" ht="38.25" thickBot="1" x14ac:dyDescent="0.35">
      <c r="A55" s="51" t="s">
        <v>17</v>
      </c>
      <c r="B55" s="48">
        <f>C48-C33</f>
        <v>0</v>
      </c>
      <c r="C55" s="128"/>
      <c r="D55" s="128"/>
      <c r="F55" s="191"/>
      <c r="G55" s="191"/>
      <c r="H55" s="191"/>
      <c r="I55" s="191"/>
    </row>
    <row r="56" spans="1:10" ht="19.5" thickBot="1" x14ac:dyDescent="0.35">
      <c r="A56" s="20"/>
      <c r="F56" s="178" t="s">
        <v>67</v>
      </c>
      <c r="G56" s="49">
        <f>19200*1.05</f>
        <v>20160</v>
      </c>
    </row>
    <row r="57" spans="1:10" ht="16.5" customHeight="1" thickBot="1" x14ac:dyDescent="0.35">
      <c r="A57" s="21"/>
      <c r="B57" s="144" t="s">
        <v>25</v>
      </c>
      <c r="C57" s="145" t="s">
        <v>18</v>
      </c>
      <c r="D57" s="180" t="s">
        <v>95</v>
      </c>
      <c r="E57" s="143" t="s">
        <v>19</v>
      </c>
      <c r="F57" s="200" t="s">
        <v>94</v>
      </c>
      <c r="G57" s="206"/>
      <c r="H57" s="185">
        <f>19200*1.07</f>
        <v>20544</v>
      </c>
    </row>
    <row r="58" spans="1:10" ht="38.25" thickBot="1" x14ac:dyDescent="0.35">
      <c r="A58" s="22" t="s">
        <v>69</v>
      </c>
      <c r="B58" s="23">
        <f>H48-H33</f>
        <v>0</v>
      </c>
      <c r="C58" s="50">
        <f>(((G56/12)*(G30/151.67)*G48)-(H33))</f>
        <v>0</v>
      </c>
      <c r="D58" s="181">
        <f>(((H57/12)*(G30/151.67)*G48)-(H33))</f>
        <v>0</v>
      </c>
      <c r="E58" s="52">
        <f>(((I58/12)*(G30/151.67)*G48)-(H33))</f>
        <v>0</v>
      </c>
      <c r="F58" s="200" t="s">
        <v>68</v>
      </c>
      <c r="G58" s="201"/>
      <c r="H58" s="202"/>
      <c r="I58" s="53">
        <f>19200*1.1</f>
        <v>21120</v>
      </c>
    </row>
    <row r="59" spans="1:10" ht="19.5" thickBot="1" x14ac:dyDescent="0.35">
      <c r="A59" s="21"/>
      <c r="B59" s="5"/>
    </row>
    <row r="60" spans="1:10" ht="29.25" customHeight="1" thickBot="1" x14ac:dyDescent="0.4">
      <c r="A60" s="126" t="s">
        <v>70</v>
      </c>
      <c r="B60" s="23">
        <f>H39*12</f>
        <v>0</v>
      </c>
    </row>
    <row r="61" spans="1:10" ht="15.75" thickBot="1" x14ac:dyDescent="0.3">
      <c r="G61" s="141" t="s">
        <v>25</v>
      </c>
      <c r="H61" s="142" t="s">
        <v>18</v>
      </c>
      <c r="I61" s="182" t="s">
        <v>95</v>
      </c>
      <c r="J61" s="143" t="s">
        <v>20</v>
      </c>
    </row>
    <row r="62" spans="1:10" ht="45.75" customHeight="1" thickBot="1" x14ac:dyDescent="0.35">
      <c r="B62" s="141" t="s">
        <v>25</v>
      </c>
      <c r="C62" s="142" t="s">
        <v>18</v>
      </c>
      <c r="D62" s="182" t="s">
        <v>95</v>
      </c>
      <c r="E62" s="143" t="s">
        <v>20</v>
      </c>
      <c r="F62" s="179" t="s">
        <v>71</v>
      </c>
      <c r="G62" s="54">
        <f>(IF(B58&gt;B55,(B58)-(B55)))*12</f>
        <v>0</v>
      </c>
      <c r="H62" s="55">
        <f>(IF(C58&gt;B55,(C58)-(B55)))*12</f>
        <v>0</v>
      </c>
      <c r="I62" s="184">
        <f>(IF(D58&gt;B55,(D58)-(B55)))*12</f>
        <v>0</v>
      </c>
      <c r="J62" s="56">
        <f>(IF(E58&gt;B55,(E58)-(B55)))*12</f>
        <v>0</v>
      </c>
    </row>
    <row r="63" spans="1:10" ht="38.25" thickBot="1" x14ac:dyDescent="0.35">
      <c r="A63" s="22" t="s">
        <v>93</v>
      </c>
      <c r="B63" s="23">
        <f>(IF(B58&lt;B55,(B58)-(B55),0))*12</f>
        <v>0</v>
      </c>
      <c r="C63" s="168">
        <f>(IF(C58&lt;B55,(C58)-(B55),0))*12</f>
        <v>0</v>
      </c>
      <c r="D63" s="183">
        <f>(IF(D58&lt;B55,(D58)-(B55),0))*12</f>
        <v>0</v>
      </c>
      <c r="E63" s="169">
        <f>(IF(E58&lt;B55,(E58)-(B55),0))*12</f>
        <v>0</v>
      </c>
      <c r="F63" s="131" t="s">
        <v>72</v>
      </c>
      <c r="G63" s="54">
        <f>IF(G62&gt;0,G62-B60,0)</f>
        <v>0</v>
      </c>
      <c r="H63" s="55">
        <f>IF(H62&gt;0,H62-B60,0)</f>
        <v>0</v>
      </c>
      <c r="I63" s="184">
        <f>IF(I62&gt;0,I62-B60,0)</f>
        <v>0</v>
      </c>
      <c r="J63" s="56">
        <f>IF(J62&gt;0,J62-B60,0)</f>
        <v>0</v>
      </c>
    </row>
    <row r="64" spans="1:10" ht="30.75" customHeight="1" x14ac:dyDescent="0.3">
      <c r="A64" s="21"/>
      <c r="B64" s="3"/>
    </row>
    <row r="65" spans="1:7" x14ac:dyDescent="0.25">
      <c r="D65" s="7"/>
    </row>
    <row r="66" spans="1:7" x14ac:dyDescent="0.25">
      <c r="A66" s="3"/>
      <c r="G66" s="6"/>
    </row>
    <row r="67" spans="1:7" x14ac:dyDescent="0.25">
      <c r="G67" s="6"/>
    </row>
    <row r="71" spans="1:7" ht="15.75" thickBot="1" x14ac:dyDescent="0.3">
      <c r="A71" s="152" t="s">
        <v>73</v>
      </c>
    </row>
    <row r="72" spans="1:7" ht="48" customHeight="1" thickBot="1" x14ac:dyDescent="0.3">
      <c r="A72" s="170" t="s">
        <v>83</v>
      </c>
      <c r="B72" s="171" t="s">
        <v>84</v>
      </c>
      <c r="C72" s="171" t="s">
        <v>85</v>
      </c>
      <c r="D72" s="174" t="s">
        <v>91</v>
      </c>
      <c r="E72" s="172" t="s">
        <v>86</v>
      </c>
      <c r="F72" s="173" t="s">
        <v>87</v>
      </c>
    </row>
    <row r="73" spans="1:7" ht="19.5" thickBot="1" x14ac:dyDescent="0.3">
      <c r="A73" s="164">
        <f>IF(B22&gt;10,"DP 1",0)</f>
        <v>0</v>
      </c>
      <c r="B73" s="135">
        <v>0</v>
      </c>
      <c r="C73" s="135">
        <v>0</v>
      </c>
      <c r="D73" s="135">
        <v>0</v>
      </c>
      <c r="E73" s="148">
        <f>IF(B22&lt;50,10,15)</f>
        <v>10</v>
      </c>
      <c r="F73" s="175">
        <f>IF(A73=0,0,(((B73+C73)/D73)*E73))*12</f>
        <v>0</v>
      </c>
    </row>
    <row r="74" spans="1:7" ht="19.5" thickBot="1" x14ac:dyDescent="0.3">
      <c r="A74" s="164">
        <f>IF(B22&gt;25,"DP 2",0)</f>
        <v>0</v>
      </c>
      <c r="B74" s="135">
        <v>0</v>
      </c>
      <c r="C74" s="135">
        <v>0</v>
      </c>
      <c r="D74" s="135">
        <v>0</v>
      </c>
      <c r="E74" s="148">
        <f>IF(B22&lt;50,10,15)</f>
        <v>10</v>
      </c>
      <c r="F74" s="175">
        <f>IF(A74=0,0,(((B74+C74)/D74)*E74))*12</f>
        <v>0</v>
      </c>
    </row>
    <row r="75" spans="1:7" ht="19.5" thickBot="1" x14ac:dyDescent="0.3">
      <c r="A75" s="164">
        <f>IF(B22&gt;74,"DP 3",0)</f>
        <v>0</v>
      </c>
      <c r="B75" s="135">
        <v>0</v>
      </c>
      <c r="C75" s="135">
        <v>0</v>
      </c>
      <c r="D75" s="135">
        <v>0</v>
      </c>
      <c r="E75" s="148">
        <f>IF(B22&lt;50,10,15)</f>
        <v>10</v>
      </c>
      <c r="F75" s="175">
        <f t="shared" ref="F75:F78" si="0">IF(A75=0,0,(((B75+C75)/D75)*E75))*12</f>
        <v>0</v>
      </c>
    </row>
    <row r="76" spans="1:7" ht="19.5" thickBot="1" x14ac:dyDescent="0.3">
      <c r="A76" s="164">
        <f>IF(B22&gt;99,"DP 4",0)</f>
        <v>0</v>
      </c>
      <c r="B76" s="135">
        <v>0</v>
      </c>
      <c r="C76" s="135">
        <v>0</v>
      </c>
      <c r="D76" s="135">
        <v>0</v>
      </c>
      <c r="E76" s="148">
        <f>IF(B22&lt;50,10,15)</f>
        <v>10</v>
      </c>
      <c r="F76" s="175">
        <f t="shared" si="0"/>
        <v>0</v>
      </c>
    </row>
    <row r="77" spans="1:7" ht="19.5" thickBot="1" x14ac:dyDescent="0.3">
      <c r="A77" s="164">
        <f>IF(B22&gt;124,"DP 5",0)</f>
        <v>0</v>
      </c>
      <c r="B77" s="135">
        <v>0</v>
      </c>
      <c r="C77" s="135">
        <v>0</v>
      </c>
      <c r="D77" s="135">
        <v>0</v>
      </c>
      <c r="E77" s="148">
        <f>IF(B22&lt;50,10,15)</f>
        <v>10</v>
      </c>
      <c r="F77" s="175">
        <f t="shared" si="0"/>
        <v>0</v>
      </c>
    </row>
    <row r="78" spans="1:7" ht="19.5" thickBot="1" x14ac:dyDescent="0.3">
      <c r="A78" s="164">
        <f>IF(B22&gt;174,"DP 6",0)</f>
        <v>0</v>
      </c>
      <c r="B78" s="135">
        <v>0</v>
      </c>
      <c r="C78" s="135">
        <v>0</v>
      </c>
      <c r="D78" s="135">
        <v>0</v>
      </c>
      <c r="E78" s="148">
        <f>IF(B22&lt;50,10,15)</f>
        <v>10</v>
      </c>
      <c r="F78" s="175">
        <f t="shared" si="0"/>
        <v>0</v>
      </c>
    </row>
    <row r="79" spans="1:7" x14ac:dyDescent="0.25">
      <c r="A79" s="165"/>
      <c r="B79" s="125"/>
      <c r="C79" s="125"/>
      <c r="D79" s="125"/>
      <c r="E79" s="125"/>
      <c r="F79" s="166"/>
    </row>
    <row r="80" spans="1:7" ht="15.75" thickBot="1" x14ac:dyDescent="0.3">
      <c r="A80" s="203" t="s">
        <v>88</v>
      </c>
      <c r="B80" s="204"/>
      <c r="C80" s="204"/>
      <c r="D80" s="204"/>
      <c r="E80" s="205"/>
      <c r="F80" s="167">
        <f>SUM(F73:F79)</f>
        <v>0</v>
      </c>
    </row>
    <row r="83" spans="1:7" ht="15.75" thickBot="1" x14ac:dyDescent="0.3">
      <c r="A83" s="152" t="s">
        <v>89</v>
      </c>
    </row>
    <row r="84" spans="1:7" ht="46.5" customHeight="1" thickBot="1" x14ac:dyDescent="0.3">
      <c r="A84" s="170" t="s">
        <v>90</v>
      </c>
      <c r="B84" s="171" t="s">
        <v>84</v>
      </c>
      <c r="C84" s="171" t="s">
        <v>85</v>
      </c>
      <c r="D84" s="174" t="s">
        <v>91</v>
      </c>
      <c r="E84" s="172" t="s">
        <v>86</v>
      </c>
      <c r="F84" s="173" t="s">
        <v>87</v>
      </c>
    </row>
    <row r="85" spans="1:7" ht="19.5" thickBot="1" x14ac:dyDescent="0.3">
      <c r="A85" s="164">
        <f>IF(B22&gt;49,"DCE 1",0)</f>
        <v>0</v>
      </c>
      <c r="B85" s="135">
        <v>0</v>
      </c>
      <c r="C85" s="135">
        <v>0</v>
      </c>
      <c r="D85" s="135">
        <v>0</v>
      </c>
      <c r="E85" s="148">
        <f>20</f>
        <v>20</v>
      </c>
      <c r="F85" s="175">
        <f>IF(A85=0,0,(((B85+C85)/D85)*E85))*12</f>
        <v>0</v>
      </c>
    </row>
    <row r="86" spans="1:7" ht="19.5" thickBot="1" x14ac:dyDescent="0.3">
      <c r="A86" s="164">
        <f>IF(B22&gt;49,"DCE 2",0)</f>
        <v>0</v>
      </c>
      <c r="B86" s="135">
        <v>0</v>
      </c>
      <c r="C86" s="135">
        <v>0</v>
      </c>
      <c r="D86" s="135">
        <v>0</v>
      </c>
      <c r="E86" s="148">
        <f>20</f>
        <v>20</v>
      </c>
      <c r="F86" s="175">
        <f t="shared" ref="F86:F90" si="1">IF(A86=0,0,(((B86+C86)/D86)*E86))*12</f>
        <v>0</v>
      </c>
    </row>
    <row r="87" spans="1:7" ht="19.5" thickBot="1" x14ac:dyDescent="0.3">
      <c r="A87" s="164">
        <f>IF(B22&gt;49,"DCE 3",0)</f>
        <v>0</v>
      </c>
      <c r="B87" s="135">
        <v>0</v>
      </c>
      <c r="C87" s="135">
        <v>0</v>
      </c>
      <c r="D87" s="135">
        <v>0</v>
      </c>
      <c r="E87" s="148">
        <f>20</f>
        <v>20</v>
      </c>
      <c r="F87" s="175">
        <f t="shared" si="1"/>
        <v>0</v>
      </c>
    </row>
    <row r="88" spans="1:7" ht="19.5" thickBot="1" x14ac:dyDescent="0.3">
      <c r="A88" s="164">
        <f>IF(B22&gt;74,"DCE 4",0)</f>
        <v>0</v>
      </c>
      <c r="B88" s="135">
        <v>0</v>
      </c>
      <c r="C88" s="135">
        <v>0</v>
      </c>
      <c r="D88" s="135">
        <v>0</v>
      </c>
      <c r="E88" s="148">
        <f>20</f>
        <v>20</v>
      </c>
      <c r="F88" s="175">
        <f t="shared" si="1"/>
        <v>0</v>
      </c>
    </row>
    <row r="89" spans="1:7" ht="19.5" thickBot="1" x14ac:dyDescent="0.3">
      <c r="A89" s="164">
        <f>IF(B22&gt;99,"DCE 5",0)</f>
        <v>0</v>
      </c>
      <c r="B89" s="135">
        <v>0</v>
      </c>
      <c r="C89" s="135">
        <v>0</v>
      </c>
      <c r="D89" s="135">
        <v>0</v>
      </c>
      <c r="E89" s="148">
        <f>20</f>
        <v>20</v>
      </c>
      <c r="F89" s="175">
        <f t="shared" si="1"/>
        <v>0</v>
      </c>
    </row>
    <row r="90" spans="1:7" ht="19.5" thickBot="1" x14ac:dyDescent="0.3">
      <c r="A90" s="164">
        <f>IF(B22&gt;399,"DCE 6",0)</f>
        <v>0</v>
      </c>
      <c r="B90" s="135">
        <v>0</v>
      </c>
      <c r="C90" s="135">
        <v>0</v>
      </c>
      <c r="D90" s="135">
        <v>0</v>
      </c>
      <c r="E90" s="148">
        <f>20</f>
        <v>20</v>
      </c>
      <c r="F90" s="175">
        <f t="shared" si="1"/>
        <v>0</v>
      </c>
    </row>
    <row r="91" spans="1:7" x14ac:dyDescent="0.25">
      <c r="A91" s="165"/>
      <c r="B91" s="125"/>
      <c r="C91" s="125"/>
      <c r="D91" s="125"/>
      <c r="E91" s="125"/>
      <c r="F91" s="166"/>
    </row>
    <row r="92" spans="1:7" ht="15.75" thickBot="1" x14ac:dyDescent="0.3">
      <c r="A92" s="203" t="s">
        <v>88</v>
      </c>
      <c r="B92" s="204"/>
      <c r="C92" s="204"/>
      <c r="D92" s="204"/>
      <c r="E92" s="205"/>
      <c r="F92" s="167">
        <f>SUM(F85:F91)</f>
        <v>0</v>
      </c>
    </row>
    <row r="95" spans="1:7" x14ac:dyDescent="0.25">
      <c r="A95" s="129"/>
      <c r="B95" s="129"/>
      <c r="C95" s="129"/>
      <c r="D95" s="129"/>
      <c r="E95" s="129"/>
      <c r="F95" s="129"/>
      <c r="G95" s="129"/>
    </row>
    <row r="96" spans="1:7" x14ac:dyDescent="0.25">
      <c r="A96" s="129"/>
      <c r="B96" s="129"/>
      <c r="C96" s="129"/>
      <c r="D96" s="129"/>
      <c r="E96" s="129"/>
      <c r="F96" s="129"/>
      <c r="G96" s="129"/>
    </row>
    <row r="97" spans="1:7" ht="18.75" x14ac:dyDescent="0.25">
      <c r="A97" s="129"/>
      <c r="B97" s="149"/>
      <c r="C97" s="150"/>
      <c r="D97" s="150"/>
      <c r="E97" s="149"/>
      <c r="F97" s="151"/>
      <c r="G97" s="129"/>
    </row>
    <row r="98" spans="1:7" ht="18.75" x14ac:dyDescent="0.25">
      <c r="A98" s="129"/>
      <c r="B98" s="149"/>
      <c r="C98" s="150"/>
      <c r="D98" s="150"/>
      <c r="E98" s="149"/>
      <c r="F98" s="151"/>
      <c r="G98" s="129"/>
    </row>
    <row r="99" spans="1:7" ht="18.75" x14ac:dyDescent="0.25">
      <c r="A99" s="129"/>
      <c r="B99" s="149"/>
      <c r="C99" s="150"/>
      <c r="D99" s="150"/>
      <c r="E99" s="149"/>
      <c r="F99" s="151"/>
      <c r="G99" s="129"/>
    </row>
    <row r="100" spans="1:7" ht="18.75" x14ac:dyDescent="0.25">
      <c r="A100" s="129"/>
      <c r="B100" s="149"/>
      <c r="C100" s="150"/>
      <c r="D100" s="150"/>
      <c r="E100" s="149"/>
      <c r="F100" s="151"/>
      <c r="G100" s="129"/>
    </row>
    <row r="101" spans="1:7" ht="18.75" x14ac:dyDescent="0.25">
      <c r="A101" s="129"/>
      <c r="B101" s="149"/>
      <c r="C101" s="150"/>
      <c r="D101" s="150"/>
      <c r="E101" s="149"/>
      <c r="F101" s="151"/>
      <c r="G101" s="129"/>
    </row>
    <row r="102" spans="1:7" ht="18.75" x14ac:dyDescent="0.25">
      <c r="A102" s="129"/>
      <c r="B102" s="149"/>
      <c r="C102" s="150"/>
      <c r="D102" s="150"/>
      <c r="E102" s="149"/>
      <c r="F102" s="151"/>
      <c r="G102" s="129"/>
    </row>
    <row r="103" spans="1:7" x14ac:dyDescent="0.25">
      <c r="A103" s="129"/>
      <c r="B103" s="129"/>
      <c r="C103" s="129"/>
      <c r="D103" s="129"/>
      <c r="E103" s="129"/>
      <c r="F103" s="129"/>
      <c r="G103" s="129"/>
    </row>
    <row r="104" spans="1:7" x14ac:dyDescent="0.25">
      <c r="A104" s="129"/>
      <c r="B104" s="199"/>
      <c r="C104" s="199"/>
      <c r="D104" s="199"/>
      <c r="E104" s="199"/>
      <c r="F104" s="128"/>
      <c r="G104" s="129"/>
    </row>
    <row r="105" spans="1:7" x14ac:dyDescent="0.25">
      <c r="A105" s="129"/>
      <c r="B105" s="129"/>
      <c r="C105" s="129"/>
      <c r="D105" s="129"/>
      <c r="E105" s="129"/>
      <c r="F105" s="129"/>
      <c r="G105" s="129"/>
    </row>
  </sheetData>
  <sheetProtection password="DD4E" sheet="1" objects="1" scenarios="1" pivotTables="0"/>
  <mergeCells count="16">
    <mergeCell ref="B104:E104"/>
    <mergeCell ref="F58:H58"/>
    <mergeCell ref="A80:E80"/>
    <mergeCell ref="A92:E92"/>
    <mergeCell ref="F57:G57"/>
    <mergeCell ref="E36:E39"/>
    <mergeCell ref="B32:B33"/>
    <mergeCell ref="B47:B48"/>
    <mergeCell ref="F55:I55"/>
    <mergeCell ref="F39:G39"/>
    <mergeCell ref="A38:C38"/>
    <mergeCell ref="A11:H11"/>
    <mergeCell ref="B14:E14"/>
    <mergeCell ref="A28:C28"/>
    <mergeCell ref="F23:H23"/>
    <mergeCell ref="E30:E33"/>
  </mergeCells>
  <conditionalFormatting sqref="B63:E63">
    <cfRule type="cellIs" dxfId="8" priority="9" operator="lessThan">
      <formula>0</formula>
    </cfRule>
  </conditionalFormatting>
  <conditionalFormatting sqref="A74:A78 E74:E78">
    <cfRule type="expression" dxfId="7" priority="5">
      <formula>0</formula>
    </cfRule>
    <cfRule type="expression" dxfId="6" priority="6">
      <formula>"SI+$B$72=0"</formula>
    </cfRule>
  </conditionalFormatting>
  <conditionalFormatting sqref="A88:A90">
    <cfRule type="expression" dxfId="5" priority="3">
      <formula>0</formula>
    </cfRule>
    <cfRule type="expression" dxfId="4" priority="4">
      <formula>"SI+$B$72=0"</formula>
    </cfRule>
  </conditionalFormatting>
  <conditionalFormatting sqref="F98:F102">
    <cfRule type="expression" dxfId="3" priority="1">
      <formula>0</formula>
    </cfRule>
    <cfRule type="expression" dxfId="2" priority="2">
      <formula>"SI+$B$72=0"</formula>
    </cfRule>
  </conditionalFormatting>
  <dataValidations count="5">
    <dataValidation type="whole" allowBlank="1" showInputMessage="1" showErrorMessage="1" error="Temps de travail entre 1 h et 35 h" sqref="B16">
      <formula1>1</formula1>
      <formula2>35</formula2>
    </dataValidation>
    <dataValidation type="whole" allowBlank="1" showInputMessage="1" showErrorMessage="1" error="Indiquer nombre de postes conventionnés dans le cadre du CPO avec la DIRECCTE" sqref="B18 B21">
      <formula1>1</formula1>
      <formula2>650</formula2>
    </dataValidation>
    <dataValidation type="decimal" allowBlank="1" showInputMessage="1" showErrorMessage="1" error="Aide à l'accompagnement plafonné à 45 000 € par structure" sqref="B24:B25">
      <formula1>0</formula1>
      <formula2>45000</formula2>
    </dataValidation>
    <dataValidation type="decimal" errorStyle="information" allowBlank="1" showInputMessage="1" sqref="B20">
      <formula1>1</formula1>
      <formula2>650</formula2>
    </dataValidation>
    <dataValidation type="whole" showInputMessage="1" error="Indiquer nombre de postes conventionnés dans le cadre du CPO avec la DIRECCTE" sqref="B22">
      <formula1>1</formula1>
      <formula2>650</formula2>
    </dataValidation>
  </dataValidations>
  <printOptions horizontalCentered="1"/>
  <pageMargins left="0.23622047244094491" right="0.23622047244094491" top="0.74803149606299213" bottom="0.74803149606299213" header="0.31496062992125984" footer="0.31496062992125984"/>
  <pageSetup paperSize="9" scale="60" orientation="landscape" errors="dash" r:id="rId1"/>
  <headerFooter>
    <oddHeader>&amp;LRéforme Financement IAE&amp;RCHANTIER école</oddHeader>
    <oddFooter>&amp;R&amp;D</oddFooter>
  </headerFooter>
  <rowBreaks count="1" manualBreakCount="1">
    <brk id="64" max="9" man="1"/>
  </rowBreaks>
  <ignoredErrors>
    <ignoredError sqref="F73"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workbookViewId="0">
      <selection activeCell="B6" sqref="B6"/>
    </sheetView>
  </sheetViews>
  <sheetFormatPr baseColWidth="10" defaultRowHeight="15" x14ac:dyDescent="0.25"/>
  <cols>
    <col min="1" max="1" width="66.7109375" bestFit="1" customWidth="1"/>
  </cols>
  <sheetData>
    <row r="1" spans="1:8" x14ac:dyDescent="0.25">
      <c r="A1" s="207" t="s">
        <v>26</v>
      </c>
      <c r="B1" s="210" t="s">
        <v>3</v>
      </c>
      <c r="C1" s="213" t="s">
        <v>27</v>
      </c>
      <c r="D1" s="214"/>
      <c r="E1" s="217" t="s">
        <v>28</v>
      </c>
      <c r="F1" s="218"/>
      <c r="G1" s="218"/>
      <c r="H1" s="219"/>
    </row>
    <row r="2" spans="1:8" x14ac:dyDescent="0.25">
      <c r="A2" s="208"/>
      <c r="B2" s="211"/>
      <c r="C2" s="215"/>
      <c r="D2" s="216"/>
      <c r="E2" s="220" t="s">
        <v>29</v>
      </c>
      <c r="F2" s="221"/>
      <c r="G2" s="217" t="s">
        <v>30</v>
      </c>
      <c r="H2" s="219"/>
    </row>
    <row r="3" spans="1:8" x14ac:dyDescent="0.25">
      <c r="A3" s="209"/>
      <c r="B3" s="212"/>
      <c r="C3" s="63" t="s">
        <v>31</v>
      </c>
      <c r="D3" s="63" t="s">
        <v>4</v>
      </c>
      <c r="E3" s="63" t="s">
        <v>31</v>
      </c>
      <c r="F3" s="63" t="s">
        <v>4</v>
      </c>
      <c r="G3" s="63" t="s">
        <v>31</v>
      </c>
      <c r="H3" s="64" t="s">
        <v>4</v>
      </c>
    </row>
    <row r="4" spans="1:8" x14ac:dyDescent="0.25">
      <c r="A4" s="65" t="s">
        <v>32</v>
      </c>
      <c r="B4" s="66"/>
      <c r="C4" s="67"/>
      <c r="D4" s="68"/>
      <c r="E4" s="67"/>
      <c r="F4" s="69"/>
      <c r="G4" s="67"/>
      <c r="H4" s="70"/>
    </row>
    <row r="5" spans="1:8" x14ac:dyDescent="0.25">
      <c r="A5" s="71" t="s">
        <v>33</v>
      </c>
      <c r="B5" s="72">
        <f>'CEN-Impact Financier ACI'!E16*35*(52/12)*98.25%</f>
        <v>1420.0891249999997</v>
      </c>
      <c r="C5" s="73">
        <v>0.08</v>
      </c>
      <c r="D5" s="72">
        <f t="shared" ref="D5:D18" si="0">B5*C5</f>
        <v>113.60712999999998</v>
      </c>
      <c r="E5" s="73"/>
      <c r="F5" s="72">
        <f t="shared" ref="F5:F18" si="1">B5*E5</f>
        <v>0</v>
      </c>
      <c r="G5" s="73"/>
      <c r="H5" s="74">
        <f t="shared" ref="H5:H18" si="2">B5*G5</f>
        <v>0</v>
      </c>
    </row>
    <row r="6" spans="1:8" x14ac:dyDescent="0.25">
      <c r="A6" s="71" t="s">
        <v>34</v>
      </c>
      <c r="B6" s="72">
        <f>'CEN-Impact Financier ACI'!E16*35*(52/12)</f>
        <v>1445.383333333333</v>
      </c>
      <c r="C6" s="73">
        <v>7.4999999999999997E-3</v>
      </c>
      <c r="D6" s="72">
        <f t="shared" si="0"/>
        <v>10.840374999999996</v>
      </c>
      <c r="E6" s="73"/>
      <c r="F6" s="72">
        <f t="shared" si="1"/>
        <v>0</v>
      </c>
      <c r="G6" s="73"/>
      <c r="H6" s="74">
        <f t="shared" si="2"/>
        <v>0</v>
      </c>
    </row>
    <row r="7" spans="1:8" x14ac:dyDescent="0.25">
      <c r="A7" s="71" t="s">
        <v>35</v>
      </c>
      <c r="B7" s="72">
        <f>'CEN-Impact Financier ACI'!E16*35*(52/12)</f>
        <v>1445.383333333333</v>
      </c>
      <c r="C7" s="73">
        <v>6.7500000000000004E-2</v>
      </c>
      <c r="D7" s="72">
        <f t="shared" si="0"/>
        <v>97.563374999999979</v>
      </c>
      <c r="E7" s="73"/>
      <c r="F7" s="72">
        <f t="shared" si="1"/>
        <v>0</v>
      </c>
      <c r="G7" s="73"/>
      <c r="H7" s="74">
        <f t="shared" si="2"/>
        <v>0</v>
      </c>
    </row>
    <row r="8" spans="1:8" x14ac:dyDescent="0.25">
      <c r="A8" s="71" t="s">
        <v>36</v>
      </c>
      <c r="B8" s="72">
        <f>'CEN-Impact Financier ACI'!E16*35*(52/12)</f>
        <v>1445.383333333333</v>
      </c>
      <c r="C8" s="73"/>
      <c r="D8" s="72">
        <f t="shared" si="0"/>
        <v>0</v>
      </c>
      <c r="E8" s="73"/>
      <c r="F8" s="72">
        <f t="shared" si="1"/>
        <v>0</v>
      </c>
      <c r="G8" s="73"/>
      <c r="H8" s="74">
        <f t="shared" si="2"/>
        <v>0</v>
      </c>
    </row>
    <row r="9" spans="1:8" x14ac:dyDescent="0.25">
      <c r="A9" s="71" t="s">
        <v>37</v>
      </c>
      <c r="B9" s="72">
        <f>'CEN-Impact Financier ACI'!E16*35*(52/12)</f>
        <v>1445.383333333333</v>
      </c>
      <c r="C9" s="73">
        <v>1E-3</v>
      </c>
      <c r="D9" s="72">
        <f t="shared" si="0"/>
        <v>1.445383333333333</v>
      </c>
      <c r="E9" s="73"/>
      <c r="F9" s="72">
        <f t="shared" si="1"/>
        <v>0</v>
      </c>
      <c r="G9" s="73"/>
      <c r="H9" s="74">
        <f t="shared" si="2"/>
        <v>0</v>
      </c>
    </row>
    <row r="10" spans="1:8" x14ac:dyDescent="0.25">
      <c r="A10" s="71" t="s">
        <v>38</v>
      </c>
      <c r="B10" s="72">
        <f>'CEN-Impact Financier ACI'!E16*35*(52/12)</f>
        <v>1445.383333333333</v>
      </c>
      <c r="C10" s="73"/>
      <c r="D10" s="72">
        <f t="shared" si="0"/>
        <v>0</v>
      </c>
      <c r="E10" s="73"/>
      <c r="F10" s="72">
        <f t="shared" si="1"/>
        <v>0</v>
      </c>
      <c r="G10" s="73"/>
      <c r="H10" s="74">
        <f t="shared" si="2"/>
        <v>0</v>
      </c>
    </row>
    <row r="11" spans="1:8" x14ac:dyDescent="0.25">
      <c r="A11" s="71" t="s">
        <v>39</v>
      </c>
      <c r="B11" s="72">
        <f>'CEN-Impact Financier ACI'!E16*35*(52/12)</f>
        <v>1445.383333333333</v>
      </c>
      <c r="C11" s="73"/>
      <c r="D11" s="72">
        <f t="shared" si="0"/>
        <v>0</v>
      </c>
      <c r="E11" s="73"/>
      <c r="F11" s="72">
        <f t="shared" si="1"/>
        <v>0</v>
      </c>
      <c r="G11" s="73"/>
      <c r="H11" s="74">
        <f t="shared" si="2"/>
        <v>0</v>
      </c>
    </row>
    <row r="12" spans="1:8" x14ac:dyDescent="0.25">
      <c r="A12" s="71" t="s">
        <v>40</v>
      </c>
      <c r="B12" s="72">
        <f>'CEN-Impact Financier ACI'!E16*35*(52/12)</f>
        <v>1445.383333333333</v>
      </c>
      <c r="C12" s="73"/>
      <c r="D12" s="72">
        <f t="shared" si="0"/>
        <v>0</v>
      </c>
      <c r="E12" s="73">
        <v>1E-3</v>
      </c>
      <c r="F12" s="72">
        <f t="shared" si="1"/>
        <v>1.445383333333333</v>
      </c>
      <c r="G12" s="73">
        <v>1E-3</v>
      </c>
      <c r="H12" s="74">
        <f t="shared" si="2"/>
        <v>1.445383333333333</v>
      </c>
    </row>
    <row r="13" spans="1:8" x14ac:dyDescent="0.25">
      <c r="A13" s="71" t="s">
        <v>41</v>
      </c>
      <c r="B13" s="72">
        <f>'CEN-Impact Financier ACI'!E16*35*(52/12)</f>
        <v>1445.383333333333</v>
      </c>
      <c r="C13" s="73"/>
      <c r="D13" s="72">
        <f t="shared" si="0"/>
        <v>0</v>
      </c>
      <c r="E13" s="73">
        <v>1.4999999999999999E-2</v>
      </c>
      <c r="F13" s="72">
        <f t="shared" si="1"/>
        <v>21.680749999999993</v>
      </c>
      <c r="G13" s="73">
        <v>1.4999999999999999E-2</v>
      </c>
      <c r="H13" s="74">
        <f t="shared" si="2"/>
        <v>21.680749999999993</v>
      </c>
    </row>
    <row r="14" spans="1:8" x14ac:dyDescent="0.25">
      <c r="A14" s="71" t="s">
        <v>42</v>
      </c>
      <c r="B14" s="72">
        <f>'CEN-Impact Financier ACI'!E16*35*(52/12)</f>
        <v>1445.383333333333</v>
      </c>
      <c r="C14" s="73"/>
      <c r="D14" s="72">
        <f t="shared" si="0"/>
        <v>0</v>
      </c>
      <c r="E14" s="73">
        <v>3.0000000000000001E-3</v>
      </c>
      <c r="F14" s="72">
        <f t="shared" si="1"/>
        <v>4.3361499999999991</v>
      </c>
      <c r="G14" s="73">
        <v>3.0000000000000001E-3</v>
      </c>
      <c r="H14" s="74">
        <f t="shared" si="2"/>
        <v>4.3361499999999991</v>
      </c>
    </row>
    <row r="15" spans="1:8" x14ac:dyDescent="0.25">
      <c r="A15" s="71" t="s">
        <v>43</v>
      </c>
      <c r="B15" s="72">
        <f>'CEN-Impact Financier ACI'!E16*35*(52/12)</f>
        <v>1445.383333333333</v>
      </c>
      <c r="C15" s="73">
        <v>2.4E-2</v>
      </c>
      <c r="D15" s="72">
        <f t="shared" si="0"/>
        <v>34.689199999999992</v>
      </c>
      <c r="E15" s="73">
        <v>0.04</v>
      </c>
      <c r="F15" s="72">
        <f t="shared" si="1"/>
        <v>57.815333333333321</v>
      </c>
      <c r="G15" s="73">
        <v>0.04</v>
      </c>
      <c r="H15" s="74">
        <f t="shared" si="2"/>
        <v>57.815333333333321</v>
      </c>
    </row>
    <row r="16" spans="1:8" x14ac:dyDescent="0.25">
      <c r="A16" s="71" t="s">
        <v>44</v>
      </c>
      <c r="B16" s="72">
        <f>'CEN-Impact Financier ACI'!E16*35*(52/12)</f>
        <v>1445.383333333333</v>
      </c>
      <c r="C16" s="73"/>
      <c r="D16" s="72">
        <f t="shared" si="0"/>
        <v>0</v>
      </c>
      <c r="E16" s="73">
        <v>3.0000000000000001E-3</v>
      </c>
      <c r="F16" s="72">
        <f t="shared" si="1"/>
        <v>4.3361499999999991</v>
      </c>
      <c r="G16" s="73">
        <v>3.0000000000000001E-3</v>
      </c>
      <c r="H16" s="74">
        <f t="shared" si="2"/>
        <v>4.3361499999999991</v>
      </c>
    </row>
    <row r="17" spans="1:8" x14ac:dyDescent="0.25">
      <c r="A17" s="71" t="s">
        <v>45</v>
      </c>
      <c r="B17" s="72">
        <f>'CEN-Impact Financier ACI'!E16*35*(52/12)</f>
        <v>1445.383333333333</v>
      </c>
      <c r="C17" s="73">
        <v>8.0000000000000002E-3</v>
      </c>
      <c r="D17" s="72">
        <f t="shared" si="0"/>
        <v>11.563066666666664</v>
      </c>
      <c r="E17" s="73">
        <v>1.2E-2</v>
      </c>
      <c r="F17" s="72">
        <f t="shared" si="1"/>
        <v>17.344599999999996</v>
      </c>
      <c r="G17" s="73">
        <v>1.2E-2</v>
      </c>
      <c r="H17" s="74">
        <f t="shared" si="2"/>
        <v>17.344599999999996</v>
      </c>
    </row>
    <row r="18" spans="1:8" x14ac:dyDescent="0.25">
      <c r="A18" s="75" t="s">
        <v>46</v>
      </c>
      <c r="B18" s="72">
        <f>'CEN-Impact Financier ACI'!E16*35*(52/12)</f>
        <v>1445.383333333333</v>
      </c>
      <c r="C18" s="77">
        <v>0.03</v>
      </c>
      <c r="D18" s="76">
        <f t="shared" si="0"/>
        <v>43.361499999999985</v>
      </c>
      <c r="E18" s="77">
        <v>4.4999999999999998E-2</v>
      </c>
      <c r="F18" s="76">
        <f t="shared" si="1"/>
        <v>65.042249999999981</v>
      </c>
      <c r="G18" s="77">
        <v>4.4999999999999998E-2</v>
      </c>
      <c r="H18" s="78">
        <f t="shared" si="2"/>
        <v>65.042249999999981</v>
      </c>
    </row>
    <row r="19" spans="1:8" x14ac:dyDescent="0.25">
      <c r="A19" s="79" t="s">
        <v>47</v>
      </c>
      <c r="B19" s="72">
        <f>'CEN-Impact Financier ACI'!E16*35*(52/12)</f>
        <v>1445.383333333333</v>
      </c>
      <c r="C19" s="81"/>
      <c r="D19" s="80"/>
      <c r="E19" s="81"/>
      <c r="F19" s="80"/>
      <c r="G19" s="81"/>
      <c r="H19" s="82"/>
    </row>
    <row r="20" spans="1:8" x14ac:dyDescent="0.25">
      <c r="A20" s="71" t="s">
        <v>48</v>
      </c>
      <c r="B20" s="72">
        <f>'CEN-Impact Financier ACI'!E16*35*(52/12)</f>
        <v>1445.383333333333</v>
      </c>
      <c r="C20" s="73"/>
      <c r="D20" s="72">
        <f>B20*C20</f>
        <v>0</v>
      </c>
      <c r="E20" s="73">
        <v>1.35E-2</v>
      </c>
      <c r="F20" s="72">
        <f>B20*E20</f>
        <v>19.512674999999994</v>
      </c>
      <c r="G20" s="73">
        <v>1.35E-2</v>
      </c>
      <c r="H20" s="74">
        <f>B20*G20</f>
        <v>19.512674999999994</v>
      </c>
    </row>
    <row r="21" spans="1:8" x14ac:dyDescent="0.25">
      <c r="A21" s="71" t="s">
        <v>49</v>
      </c>
      <c r="B21" s="72">
        <f>'CEN-Impact Financier ACI'!E16*35*(52/12)</f>
        <v>1445.383333333333</v>
      </c>
      <c r="C21" s="83"/>
      <c r="D21" s="72">
        <f>B21*C21</f>
        <v>0</v>
      </c>
      <c r="E21" s="83"/>
      <c r="F21" s="72">
        <f>B21*E21</f>
        <v>0</v>
      </c>
      <c r="G21" s="73">
        <v>0.01</v>
      </c>
      <c r="H21" s="74">
        <f>B21*G21</f>
        <v>14.45383333333333</v>
      </c>
    </row>
    <row r="22" spans="1:8" x14ac:dyDescent="0.25">
      <c r="A22" s="71" t="s">
        <v>50</v>
      </c>
      <c r="B22" s="72">
        <f>'CEN-Impact Financier ACI'!E16*35*(52/12)</f>
        <v>1445.383333333333</v>
      </c>
      <c r="C22" s="73"/>
      <c r="D22" s="72">
        <f>B22*C22</f>
        <v>0</v>
      </c>
      <c r="E22" s="73">
        <v>3.0000000000000001E-3</v>
      </c>
      <c r="F22" s="72">
        <f>B22*E22</f>
        <v>4.3361499999999991</v>
      </c>
      <c r="G22" s="73">
        <v>3.0000000000000001E-3</v>
      </c>
      <c r="H22" s="74">
        <f>B22*G22</f>
        <v>4.3361499999999991</v>
      </c>
    </row>
    <row r="23" spans="1:8" x14ac:dyDescent="0.25">
      <c r="A23" s="75" t="s">
        <v>51</v>
      </c>
      <c r="B23" s="72">
        <f>'CEN-Impact Financier ACI'!E16*35*(52/12)</f>
        <v>1445.383333333333</v>
      </c>
      <c r="C23" s="77"/>
      <c r="D23" s="76">
        <f>B23*C23</f>
        <v>0</v>
      </c>
      <c r="E23" s="77">
        <v>1E-3</v>
      </c>
      <c r="F23" s="76">
        <f>B23*E23</f>
        <v>1.445383333333333</v>
      </c>
      <c r="G23" s="77">
        <v>1E-3</v>
      </c>
      <c r="H23" s="78">
        <f>B23*G23</f>
        <v>1.445383333333333</v>
      </c>
    </row>
    <row r="24" spans="1:8" x14ac:dyDescent="0.25">
      <c r="A24" s="79" t="s">
        <v>52</v>
      </c>
      <c r="B24" s="72">
        <f>'CEN-Impact Financier ACI'!E16*35*(52/12)</f>
        <v>1445.383333333333</v>
      </c>
      <c r="C24" s="81"/>
      <c r="D24" s="80"/>
      <c r="E24" s="81"/>
      <c r="F24" s="80"/>
      <c r="G24" s="81"/>
      <c r="H24" s="82"/>
    </row>
    <row r="25" spans="1:8" x14ac:dyDescent="0.25">
      <c r="A25" s="71" t="s">
        <v>53</v>
      </c>
      <c r="B25" s="72">
        <f>'CEN-Impact Financier ACI'!E16*35*(52/12)</f>
        <v>1445.383333333333</v>
      </c>
      <c r="C25" s="73">
        <v>3.7000000000000002E-3</v>
      </c>
      <c r="D25" s="72">
        <f>B25*C25</f>
        <v>5.3479183333333324</v>
      </c>
      <c r="E25" s="73">
        <v>3.7000000000000002E-3</v>
      </c>
      <c r="F25" s="72">
        <f>B25*E25</f>
        <v>5.3479183333333324</v>
      </c>
      <c r="G25" s="73">
        <v>3.7000000000000002E-3</v>
      </c>
      <c r="H25" s="74">
        <f>B25*G25</f>
        <v>5.3479183333333324</v>
      </c>
    </row>
    <row r="26" spans="1:8" x14ac:dyDescent="0.25">
      <c r="A26" s="75" t="s">
        <v>54</v>
      </c>
      <c r="B26" s="72">
        <f>'CEN-Impact Financier ACI'!E16*35*(52/12)</f>
        <v>1445.383333333333</v>
      </c>
      <c r="C26" s="77">
        <v>1.3500000000000001E-3</v>
      </c>
      <c r="D26" s="76">
        <f>B26*C26</f>
        <v>1.9512674999999997</v>
      </c>
      <c r="E26" s="77">
        <v>1.3500000000000001E-3</v>
      </c>
      <c r="F26" s="76">
        <f>B26*E26</f>
        <v>1.9512674999999997</v>
      </c>
      <c r="G26" s="77">
        <v>1.3500000000000001E-3</v>
      </c>
      <c r="H26" s="78">
        <f>B26*G26</f>
        <v>1.9512674999999997</v>
      </c>
    </row>
    <row r="27" spans="1:8" x14ac:dyDescent="0.25">
      <c r="A27" s="84" t="s">
        <v>55</v>
      </c>
      <c r="B27" s="72">
        <f>'CEN-Impact Financier ACI'!E16*35*(52/12)</f>
        <v>1445.383333333333</v>
      </c>
      <c r="C27" s="85"/>
      <c r="D27" s="80">
        <f>B27*C27</f>
        <v>0</v>
      </c>
      <c r="E27" s="85"/>
      <c r="F27" s="80">
        <f>B27*E27</f>
        <v>0</v>
      </c>
      <c r="G27" s="85"/>
      <c r="H27" s="82">
        <f>B27*G27</f>
        <v>0</v>
      </c>
    </row>
    <row r="28" spans="1:8" x14ac:dyDescent="0.25">
      <c r="A28" s="86" t="s">
        <v>55</v>
      </c>
      <c r="B28" s="72">
        <f>'CEN-Impact Financier ACI'!E16*35*(52/12)</f>
        <v>1445.383333333333</v>
      </c>
      <c r="C28" s="77"/>
      <c r="D28" s="76">
        <f>B28*C28</f>
        <v>0</v>
      </c>
      <c r="E28" s="77"/>
      <c r="F28" s="76">
        <f>B28*E28</f>
        <v>0</v>
      </c>
      <c r="G28" s="77"/>
      <c r="H28" s="78">
        <f>B28*G28</f>
        <v>0</v>
      </c>
    </row>
    <row r="29" spans="1:8" x14ac:dyDescent="0.25">
      <c r="A29" s="87" t="s">
        <v>56</v>
      </c>
      <c r="B29" s="88"/>
      <c r="C29" s="89">
        <f>D29/('CEN-Impact Financier ACI'!E16*35*(52/12))</f>
        <v>0.22164999999999996</v>
      </c>
      <c r="D29" s="90">
        <f>SUM(D5:D28)</f>
        <v>320.36921583333321</v>
      </c>
      <c r="E29" s="91">
        <f>F29/('CEN-Impact Financier ACI'!E16*35*(52/12))</f>
        <v>0.14155000000000001</v>
      </c>
      <c r="F29" s="90">
        <f>SUM(F5:F28)</f>
        <v>204.5940108333333</v>
      </c>
      <c r="G29" s="91">
        <f>H29/('CEN-Impact Financier ACI'!E16*35*(52/12))</f>
        <v>0.15155000000000002</v>
      </c>
      <c r="H29" s="92">
        <f>SUM(H5:H28)</f>
        <v>219.04784416666664</v>
      </c>
    </row>
    <row r="30" spans="1:8" x14ac:dyDescent="0.25">
      <c r="A30" s="93"/>
      <c r="B30" s="94"/>
      <c r="C30" s="94"/>
      <c r="D30" s="94"/>
      <c r="E30" s="94"/>
      <c r="F30" s="94"/>
      <c r="G30" s="94"/>
      <c r="H30" s="95"/>
    </row>
    <row r="31" spans="1:8" x14ac:dyDescent="0.25">
      <c r="A31" s="96" t="s">
        <v>57</v>
      </c>
      <c r="B31" s="97"/>
      <c r="C31" s="98"/>
      <c r="D31" s="99"/>
      <c r="E31" s="99"/>
      <c r="F31" s="99"/>
      <c r="G31" s="99"/>
      <c r="H31" s="100"/>
    </row>
    <row r="32" spans="1:8" x14ac:dyDescent="0.25">
      <c r="A32" s="101"/>
      <c r="B32" s="102" t="s">
        <v>58</v>
      </c>
      <c r="C32" s="102" t="s">
        <v>30</v>
      </c>
      <c r="D32" s="103"/>
      <c r="E32" s="99"/>
      <c r="F32" s="99"/>
      <c r="G32" s="99"/>
      <c r="H32" s="100"/>
    </row>
    <row r="33" spans="1:8" x14ac:dyDescent="0.25">
      <c r="A33" s="104" t="s">
        <v>59</v>
      </c>
      <c r="B33" s="105">
        <f>'CEN-Impact Financier ACI'!E16*35*(52/12)</f>
        <v>1445.383333333333</v>
      </c>
      <c r="C33" s="105">
        <f>'CEN-Impact Financier ACI'!E16*35*(52/12)</f>
        <v>1445.383333333333</v>
      </c>
      <c r="D33" s="103"/>
      <c r="E33" s="99"/>
      <c r="F33" s="99"/>
      <c r="G33" s="99"/>
      <c r="H33" s="100"/>
    </row>
    <row r="34" spans="1:8" x14ac:dyDescent="0.25">
      <c r="A34" s="104" t="s">
        <v>60</v>
      </c>
      <c r="B34" s="105">
        <f>SUM(F5:F18)</f>
        <v>172.00061666666664</v>
      </c>
      <c r="C34" s="105">
        <f>SUM(H5:H18)</f>
        <v>172.00061666666664</v>
      </c>
      <c r="D34" s="103"/>
      <c r="E34" s="99"/>
      <c r="F34" s="99"/>
      <c r="G34" s="99"/>
      <c r="H34" s="100"/>
    </row>
    <row r="35" spans="1:8" x14ac:dyDescent="0.25">
      <c r="A35" s="104" t="s">
        <v>47</v>
      </c>
      <c r="B35" s="105">
        <f>SUM(F20:F23)</f>
        <v>25.294208333333327</v>
      </c>
      <c r="C35" s="105">
        <f>SUM(H20:H23)</f>
        <v>39.748041666666651</v>
      </c>
      <c r="D35" s="103"/>
      <c r="E35" s="99"/>
      <c r="F35" s="99"/>
      <c r="G35" s="99"/>
      <c r="H35" s="100"/>
    </row>
    <row r="36" spans="1:8" x14ac:dyDescent="0.25">
      <c r="A36" s="104" t="s">
        <v>52</v>
      </c>
      <c r="B36" s="105">
        <f>SUM(F25:F26)</f>
        <v>7.2991858333333326</v>
      </c>
      <c r="C36" s="105">
        <f>SUM(H25:H26)</f>
        <v>7.2991858333333326</v>
      </c>
      <c r="D36" s="103"/>
      <c r="E36" s="99"/>
      <c r="F36" s="99"/>
      <c r="G36" s="99"/>
      <c r="H36" s="100"/>
    </row>
    <row r="37" spans="1:8" x14ac:dyDescent="0.25">
      <c r="A37" s="104" t="s">
        <v>61</v>
      </c>
      <c r="B37" s="105">
        <f>SUM(F27:F28)</f>
        <v>0</v>
      </c>
      <c r="C37" s="105">
        <f>SUM(H27:H28)</f>
        <v>0</v>
      </c>
      <c r="D37" s="103"/>
      <c r="E37" s="99"/>
      <c r="F37" s="99"/>
      <c r="G37" s="99"/>
      <c r="H37" s="100"/>
    </row>
    <row r="38" spans="1:8" ht="15.75" thickBot="1" x14ac:dyDescent="0.3">
      <c r="A38" s="106" t="s">
        <v>62</v>
      </c>
      <c r="B38" s="107">
        <f>SUM(B33:B36)</f>
        <v>1649.9773441666662</v>
      </c>
      <c r="C38" s="107">
        <f>SUM(C33:C36)</f>
        <v>1664.4311774999996</v>
      </c>
      <c r="D38" s="108"/>
      <c r="E38" s="109"/>
      <c r="F38" s="109"/>
      <c r="G38" s="109"/>
      <c r="H38" s="110"/>
    </row>
    <row r="40" spans="1:8" x14ac:dyDescent="0.25">
      <c r="A40" s="147" t="s">
        <v>74</v>
      </c>
    </row>
    <row r="42" spans="1:8" x14ac:dyDescent="0.25">
      <c r="A42" s="125" t="s">
        <v>75</v>
      </c>
      <c r="B42" s="125" t="s">
        <v>76</v>
      </c>
    </row>
    <row r="43" spans="1:8" x14ac:dyDescent="0.25">
      <c r="A43" s="125" t="s">
        <v>77</v>
      </c>
      <c r="B43" s="125">
        <v>1</v>
      </c>
    </row>
    <row r="44" spans="1:8" x14ac:dyDescent="0.25">
      <c r="A44" s="125" t="s">
        <v>78</v>
      </c>
      <c r="B44" s="125">
        <v>2</v>
      </c>
    </row>
    <row r="45" spans="1:8" x14ac:dyDescent="0.25">
      <c r="A45" s="125" t="s">
        <v>79</v>
      </c>
      <c r="B45" s="125">
        <v>3</v>
      </c>
    </row>
    <row r="46" spans="1:8" x14ac:dyDescent="0.25">
      <c r="A46" s="125" t="s">
        <v>80</v>
      </c>
      <c r="B46" s="125">
        <v>4</v>
      </c>
    </row>
    <row r="47" spans="1:8" x14ac:dyDescent="0.25">
      <c r="A47" s="125" t="s">
        <v>81</v>
      </c>
      <c r="B47" s="125">
        <v>5</v>
      </c>
    </row>
    <row r="48" spans="1:8" x14ac:dyDescent="0.25">
      <c r="A48" s="125" t="s">
        <v>82</v>
      </c>
      <c r="B48" s="125">
        <v>6</v>
      </c>
    </row>
    <row r="49" spans="1:2" x14ac:dyDescent="0.25">
      <c r="A49" s="125"/>
      <c r="B49" s="125"/>
    </row>
  </sheetData>
  <mergeCells count="6">
    <mergeCell ref="A1:A3"/>
    <mergeCell ref="B1:B3"/>
    <mergeCell ref="C1:D2"/>
    <mergeCell ref="E1:H1"/>
    <mergeCell ref="E2:F2"/>
    <mergeCell ref="G2:H2"/>
  </mergeCells>
  <conditionalFormatting sqref="D5:D28 F5:F28 H5:H28">
    <cfRule type="cellIs" dxfId="1" priority="1" stopIfTrue="1" operator="equal">
      <formula>0</formula>
    </cfRule>
  </conditionalFormatting>
  <conditionalFormatting sqref="B33:C33 B6:B28">
    <cfRule type="cellIs" dxfId="0" priority="2" stopIfTrue="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Présentation et Mode d'Emploi</vt:lpstr>
      <vt:lpstr>CEN-Impact Financier ACI</vt:lpstr>
      <vt:lpstr>Calcul coûts salariaux</vt:lpstr>
      <vt:lpstr>'CEN-Impact Financier ACI'!Zone_d_impression</vt:lpstr>
      <vt:lpstr>'Présentation et Mode d''Emploi'!Zone_d_impression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Luis SEMEDO</cp:lastModifiedBy>
  <cp:lastPrinted>2013-12-27T12:15:42Z</cp:lastPrinted>
  <dcterms:created xsi:type="dcterms:W3CDTF">2013-07-16T11:24:25Z</dcterms:created>
  <dcterms:modified xsi:type="dcterms:W3CDTF">2014-01-16T10:18:28Z</dcterms:modified>
</cp:coreProperties>
</file>